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c_maciek/Desktop/"/>
    </mc:Choice>
  </mc:AlternateContent>
  <xr:revisionPtr revIDLastSave="0" documentId="13_ncr:1_{0C9D1765-23B5-3544-9044-7E8CEF8F1F01}" xr6:coauthVersionLast="47" xr6:coauthVersionMax="47" xr10:uidLastSave="{00000000-0000-0000-0000-000000000000}"/>
  <bookViews>
    <workbookView xWindow="0" yWindow="720" windowWidth="29400" windowHeight="18400" activeTab="1" xr2:uid="{775DB8FB-3CF6-4187-8241-6FB8E56ABE9B}"/>
  </bookViews>
  <sheets>
    <sheet name="Instrukcja" sheetId="10" r:id="rId1"/>
    <sheet name="Kalkulator" sheetId="9" r:id="rId2"/>
    <sheet name="Stawki KFD" sheetId="6" r:id="rId3"/>
    <sheet name="Stawki S. C" sheetId="1" r:id="rId4"/>
    <sheet name="Stawki S. C. Kobiet" sheetId="3" r:id="rId5"/>
    <sheet name="Stawki S. C. Futsalu" sheetId="2" r:id="rId6"/>
    <sheet name="Stawki Woj. ZPN" sheetId="5" r:id="rId7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9" l="1"/>
  <c r="K44" i="9"/>
  <c r="K43" i="9"/>
  <c r="H66" i="6"/>
  <c r="H67" i="6"/>
  <c r="H65" i="6"/>
  <c r="H63" i="6"/>
  <c r="H64" i="6"/>
  <c r="H62" i="6"/>
  <c r="H60" i="6"/>
  <c r="H61" i="6"/>
  <c r="H59" i="6"/>
  <c r="D68" i="6"/>
  <c r="D69" i="6"/>
  <c r="D70" i="6"/>
  <c r="C69" i="6"/>
  <c r="C70" i="6"/>
  <c r="C68" i="6"/>
  <c r="D65" i="6"/>
  <c r="E65" i="6"/>
  <c r="D66" i="6"/>
  <c r="E66" i="6"/>
  <c r="D67" i="6"/>
  <c r="E67" i="6"/>
  <c r="C66" i="6"/>
  <c r="C67" i="6"/>
  <c r="C65" i="6"/>
  <c r="D62" i="6"/>
  <c r="E62" i="6"/>
  <c r="D63" i="6"/>
  <c r="E63" i="6"/>
  <c r="D64" i="6"/>
  <c r="E64" i="6"/>
  <c r="C63" i="6"/>
  <c r="C64" i="6"/>
  <c r="E59" i="6"/>
  <c r="E60" i="6"/>
  <c r="E61" i="6"/>
  <c r="C62" i="6"/>
  <c r="D59" i="6"/>
  <c r="D60" i="6"/>
  <c r="D61" i="6"/>
  <c r="C60" i="6"/>
  <c r="C61" i="6"/>
  <c r="C59" i="6"/>
  <c r="C64" i="3"/>
  <c r="C65" i="3" s="1"/>
  <c r="C66" i="3" s="1"/>
  <c r="C67" i="3" s="1"/>
  <c r="B64" i="3"/>
  <c r="B65" i="3" s="1"/>
  <c r="B66" i="3" s="1"/>
  <c r="B67" i="3" s="1"/>
  <c r="E54" i="3"/>
  <c r="E55" i="3" s="1"/>
  <c r="E56" i="3" s="1"/>
  <c r="E57" i="3" s="1"/>
  <c r="D54" i="3"/>
  <c r="D55" i="3" s="1"/>
  <c r="D56" i="3" s="1"/>
  <c r="D57" i="3" s="1"/>
  <c r="C54" i="3"/>
  <c r="C55" i="3" s="1"/>
  <c r="C56" i="3" s="1"/>
  <c r="C57" i="3" s="1"/>
  <c r="B54" i="3"/>
  <c r="B55" i="3" s="1"/>
  <c r="B56" i="3" s="1"/>
  <c r="B57" i="3" s="1"/>
  <c r="E44" i="3"/>
  <c r="E45" i="3" s="1"/>
  <c r="E46" i="3" s="1"/>
  <c r="E47" i="3" s="1"/>
  <c r="D44" i="3"/>
  <c r="D45" i="3" s="1"/>
  <c r="D46" i="3" s="1"/>
  <c r="D47" i="3" s="1"/>
  <c r="C44" i="3"/>
  <c r="C45" i="3" s="1"/>
  <c r="C46" i="3" s="1"/>
  <c r="C47" i="3" s="1"/>
  <c r="B44" i="3"/>
  <c r="B45" i="3" s="1"/>
  <c r="B46" i="3" s="1"/>
  <c r="B47" i="3" s="1"/>
  <c r="E34" i="3"/>
  <c r="E35" i="3" s="1"/>
  <c r="E36" i="3" s="1"/>
  <c r="E37" i="3" s="1"/>
  <c r="D34" i="3"/>
  <c r="D35" i="3" s="1"/>
  <c r="D36" i="3" s="1"/>
  <c r="D37" i="3" s="1"/>
  <c r="C34" i="3"/>
  <c r="C35" i="3" s="1"/>
  <c r="C36" i="3" s="1"/>
  <c r="C37" i="3" s="1"/>
  <c r="B34" i="3"/>
  <c r="B35" i="3" s="1"/>
  <c r="B36" i="3" s="1"/>
  <c r="B37" i="3" s="1"/>
  <c r="C84" i="3"/>
  <c r="C85" i="3" s="1"/>
  <c r="C86" i="3" s="1"/>
  <c r="C87" i="3" s="1"/>
  <c r="B84" i="3"/>
  <c r="B85" i="3" s="1"/>
  <c r="B86" i="3" s="1"/>
  <c r="B87" i="3" s="1"/>
  <c r="C74" i="3"/>
  <c r="C75" i="3" s="1"/>
  <c r="C76" i="3" s="1"/>
  <c r="C77" i="3" s="1"/>
  <c r="B74" i="3"/>
  <c r="B75" i="3" s="1"/>
  <c r="B76" i="3" s="1"/>
  <c r="B77" i="3" s="1"/>
  <c r="C62" i="5"/>
  <c r="D62" i="5"/>
  <c r="B62" i="5"/>
  <c r="C61" i="5"/>
  <c r="D61" i="5"/>
  <c r="D60" i="5" s="1"/>
  <c r="B61" i="5"/>
  <c r="C58" i="5"/>
  <c r="D58" i="5"/>
  <c r="B58" i="5"/>
  <c r="C52" i="5"/>
  <c r="C50" i="5" s="1"/>
  <c r="D52" i="5"/>
  <c r="B52" i="5"/>
  <c r="D51" i="5"/>
  <c r="C51" i="5"/>
  <c r="B51" i="5"/>
  <c r="C48" i="5"/>
  <c r="D48" i="5"/>
  <c r="B48" i="5"/>
  <c r="C41" i="5"/>
  <c r="D41" i="5"/>
  <c r="B41" i="5"/>
  <c r="C40" i="5"/>
  <c r="D40" i="5"/>
  <c r="B40" i="5"/>
  <c r="D39" i="5"/>
  <c r="C37" i="5"/>
  <c r="D37" i="5"/>
  <c r="B37" i="5"/>
  <c r="C27" i="5"/>
  <c r="C21" i="5"/>
  <c r="D21" i="5"/>
  <c r="B21" i="5"/>
  <c r="C20" i="5"/>
  <c r="D20" i="5"/>
  <c r="B20" i="5"/>
  <c r="C17" i="5"/>
  <c r="D17" i="5"/>
  <c r="B17" i="5"/>
  <c r="C10" i="5"/>
  <c r="D10" i="5"/>
  <c r="B10" i="5"/>
  <c r="C9" i="5"/>
  <c r="D9" i="5"/>
  <c r="B9" i="5"/>
  <c r="D8" i="5"/>
  <c r="H33" i="6" s="1"/>
  <c r="C6" i="5"/>
  <c r="D6" i="5"/>
  <c r="B6" i="5"/>
  <c r="C40" i="2"/>
  <c r="C38" i="2" s="1"/>
  <c r="D40" i="2"/>
  <c r="E40" i="2"/>
  <c r="B40" i="2"/>
  <c r="C39" i="2"/>
  <c r="D39" i="2"/>
  <c r="E39" i="2"/>
  <c r="B39" i="2"/>
  <c r="D38" i="2"/>
  <c r="E38" i="2"/>
  <c r="B38" i="2"/>
  <c r="C36" i="2"/>
  <c r="D36" i="2"/>
  <c r="E36" i="2"/>
  <c r="B36" i="2"/>
  <c r="C30" i="2"/>
  <c r="D30" i="2"/>
  <c r="E30" i="2"/>
  <c r="B30" i="2"/>
  <c r="C29" i="2"/>
  <c r="D29" i="2"/>
  <c r="E29" i="2"/>
  <c r="B29" i="2"/>
  <c r="C28" i="2"/>
  <c r="D28" i="2"/>
  <c r="E28" i="2"/>
  <c r="B28" i="2"/>
  <c r="C26" i="2"/>
  <c r="D26" i="2"/>
  <c r="E26" i="2"/>
  <c r="B26" i="2"/>
  <c r="C20" i="2"/>
  <c r="D20" i="2"/>
  <c r="D18" i="2" s="1"/>
  <c r="E20" i="2"/>
  <c r="B20" i="2"/>
  <c r="B18" i="2" s="1"/>
  <c r="C19" i="2"/>
  <c r="D19" i="2"/>
  <c r="E19" i="2"/>
  <c r="B19" i="2"/>
  <c r="E18" i="2"/>
  <c r="C16" i="2"/>
  <c r="D16" i="2"/>
  <c r="E16" i="2"/>
  <c r="B16" i="2"/>
  <c r="C10" i="2"/>
  <c r="D10" i="2"/>
  <c r="E10" i="2"/>
  <c r="B10" i="2"/>
  <c r="C9" i="2"/>
  <c r="D9" i="2"/>
  <c r="E9" i="2"/>
  <c r="B9" i="2"/>
  <c r="C8" i="2"/>
  <c r="D8" i="2"/>
  <c r="E8" i="2"/>
  <c r="B8" i="2"/>
  <c r="C7" i="2"/>
  <c r="D7" i="2"/>
  <c r="E7" i="2"/>
  <c r="B6" i="2"/>
  <c r="C96" i="1"/>
  <c r="B100" i="1"/>
  <c r="B99" i="1"/>
  <c r="B98" i="1" s="1"/>
  <c r="B96" i="1"/>
  <c r="C88" i="1"/>
  <c r="C90" i="1"/>
  <c r="B90" i="1"/>
  <c r="C89" i="1"/>
  <c r="B89" i="1"/>
  <c r="C86" i="1"/>
  <c r="B86" i="1"/>
  <c r="C80" i="1"/>
  <c r="C79" i="1"/>
  <c r="C78" i="1"/>
  <c r="C76" i="1"/>
  <c r="B80" i="1"/>
  <c r="B79" i="1"/>
  <c r="B76" i="1"/>
  <c r="C66" i="1"/>
  <c r="D66" i="1"/>
  <c r="D69" i="1"/>
  <c r="B70" i="1"/>
  <c r="B68" i="1" s="1"/>
  <c r="B69" i="1"/>
  <c r="B66" i="1"/>
  <c r="C58" i="1"/>
  <c r="D58" i="1"/>
  <c r="B58" i="1"/>
  <c r="C60" i="1"/>
  <c r="D60" i="1"/>
  <c r="C59" i="1"/>
  <c r="D59" i="1"/>
  <c r="B60" i="1"/>
  <c r="B59" i="1"/>
  <c r="C56" i="1"/>
  <c r="D56" i="1"/>
  <c r="B56" i="1"/>
  <c r="C48" i="1"/>
  <c r="D48" i="1"/>
  <c r="E48" i="1"/>
  <c r="F48" i="1"/>
  <c r="G48" i="1"/>
  <c r="C50" i="1"/>
  <c r="D50" i="1"/>
  <c r="E50" i="1"/>
  <c r="F50" i="1"/>
  <c r="G50" i="1"/>
  <c r="C49" i="1"/>
  <c r="D49" i="1"/>
  <c r="E49" i="1"/>
  <c r="F49" i="1"/>
  <c r="G49" i="1"/>
  <c r="B48" i="1"/>
  <c r="B50" i="1"/>
  <c r="B49" i="1"/>
  <c r="C46" i="1"/>
  <c r="D46" i="1"/>
  <c r="E46" i="1"/>
  <c r="F46" i="1"/>
  <c r="G46" i="1"/>
  <c r="B46" i="1"/>
  <c r="C40" i="1"/>
  <c r="D40" i="1"/>
  <c r="E40" i="1"/>
  <c r="F40" i="1"/>
  <c r="G40" i="1"/>
  <c r="C39" i="1"/>
  <c r="D39" i="1"/>
  <c r="E39" i="1"/>
  <c r="F39" i="1"/>
  <c r="G39" i="1"/>
  <c r="D38" i="1"/>
  <c r="E38" i="1"/>
  <c r="F38" i="1"/>
  <c r="B38" i="1"/>
  <c r="B40" i="1"/>
  <c r="B39" i="1"/>
  <c r="B36" i="1"/>
  <c r="C30" i="1"/>
  <c r="D30" i="1"/>
  <c r="E30" i="1"/>
  <c r="F30" i="1"/>
  <c r="G30" i="1"/>
  <c r="C29" i="1"/>
  <c r="D29" i="1"/>
  <c r="E29" i="1"/>
  <c r="F29" i="1"/>
  <c r="F28" i="1" s="1"/>
  <c r="G29" i="1"/>
  <c r="D28" i="1"/>
  <c r="E28" i="1"/>
  <c r="G28" i="1"/>
  <c r="B28" i="1"/>
  <c r="B30" i="1"/>
  <c r="B29" i="1"/>
  <c r="G26" i="1"/>
  <c r="C26" i="1"/>
  <c r="D26" i="1"/>
  <c r="E26" i="1"/>
  <c r="F26" i="1"/>
  <c r="B26" i="1"/>
  <c r="C18" i="1"/>
  <c r="D18" i="1"/>
  <c r="E18" i="1"/>
  <c r="F18" i="1"/>
  <c r="G18" i="1"/>
  <c r="B18" i="1"/>
  <c r="C20" i="1"/>
  <c r="D20" i="1"/>
  <c r="E20" i="1"/>
  <c r="F20" i="1"/>
  <c r="G20" i="1"/>
  <c r="B20" i="1"/>
  <c r="C19" i="1"/>
  <c r="D19" i="1"/>
  <c r="E19" i="1"/>
  <c r="F19" i="1"/>
  <c r="G19" i="1"/>
  <c r="B19" i="1"/>
  <c r="C16" i="1"/>
  <c r="D16" i="1"/>
  <c r="E16" i="1"/>
  <c r="F16" i="1"/>
  <c r="G16" i="1"/>
  <c r="B16" i="1"/>
  <c r="C8" i="1"/>
  <c r="D8" i="1"/>
  <c r="E8" i="1"/>
  <c r="F8" i="1"/>
  <c r="G8" i="1"/>
  <c r="C10" i="1"/>
  <c r="D10" i="1"/>
  <c r="E10" i="1"/>
  <c r="F10" i="1"/>
  <c r="G10" i="1"/>
  <c r="C9" i="1"/>
  <c r="D9" i="1"/>
  <c r="E9" i="1"/>
  <c r="F9" i="1"/>
  <c r="G9" i="1"/>
  <c r="B8" i="1"/>
  <c r="B10" i="1"/>
  <c r="B9" i="1"/>
  <c r="G6" i="1"/>
  <c r="G7" i="1" s="1"/>
  <c r="H93" i="6"/>
  <c r="B14" i="2"/>
  <c r="C14" i="2"/>
  <c r="D14" i="2"/>
  <c r="E14" i="2"/>
  <c r="E15" i="2" s="1"/>
  <c r="E17" i="2" s="1"/>
  <c r="B15" i="2"/>
  <c r="C15" i="2"/>
  <c r="D15" i="2"/>
  <c r="D17" i="2" s="1"/>
  <c r="B17" i="2"/>
  <c r="B94" i="1"/>
  <c r="B95" i="1" s="1"/>
  <c r="B97" i="1" s="1"/>
  <c r="C94" i="1"/>
  <c r="C95" i="1" s="1"/>
  <c r="B84" i="1"/>
  <c r="B85" i="1" s="1"/>
  <c r="B87" i="1" s="1"/>
  <c r="C84" i="1"/>
  <c r="C85" i="1" s="1"/>
  <c r="B14" i="1"/>
  <c r="B15" i="1" s="1"/>
  <c r="C14" i="1"/>
  <c r="C15" i="1" s="1"/>
  <c r="D14" i="1"/>
  <c r="D15" i="1" s="1"/>
  <c r="E14" i="1"/>
  <c r="E15" i="1" s="1"/>
  <c r="E17" i="1" s="1"/>
  <c r="F14" i="1"/>
  <c r="F15" i="1" s="1"/>
  <c r="F17" i="1" s="1"/>
  <c r="G14" i="1"/>
  <c r="G15" i="1" s="1"/>
  <c r="D57" i="5"/>
  <c r="D59" i="5" s="1"/>
  <c r="C57" i="5"/>
  <c r="C59" i="5" s="1"/>
  <c r="B56" i="5"/>
  <c r="B57" i="5" s="1"/>
  <c r="B59" i="5" s="1"/>
  <c r="C93" i="6" s="1"/>
  <c r="D47" i="5"/>
  <c r="D49" i="5" s="1"/>
  <c r="C47" i="5"/>
  <c r="B47" i="5"/>
  <c r="B49" i="5" s="1"/>
  <c r="D36" i="5"/>
  <c r="D38" i="5" s="1"/>
  <c r="C36" i="5"/>
  <c r="C38" i="5" s="1"/>
  <c r="B36" i="5"/>
  <c r="B38" i="5" s="1"/>
  <c r="C26" i="5"/>
  <c r="B25" i="5"/>
  <c r="B26" i="5" s="1"/>
  <c r="B27" i="5" s="1"/>
  <c r="D16" i="5"/>
  <c r="C16" i="5"/>
  <c r="C18" i="5" s="1"/>
  <c r="B15" i="5"/>
  <c r="B16" i="5" s="1"/>
  <c r="B18" i="5" s="1"/>
  <c r="D4" i="5"/>
  <c r="D5" i="5" s="1"/>
  <c r="D7" i="5" s="1"/>
  <c r="C4" i="5"/>
  <c r="C5" i="5" s="1"/>
  <c r="B4" i="5"/>
  <c r="B5" i="5" s="1"/>
  <c r="D24" i="3"/>
  <c r="D25" i="3" s="1"/>
  <c r="D26" i="3" s="1"/>
  <c r="C24" i="3"/>
  <c r="C25" i="3" s="1"/>
  <c r="C26" i="3" s="1"/>
  <c r="B24" i="3"/>
  <c r="B25" i="3" s="1"/>
  <c r="B26" i="3" s="1"/>
  <c r="E14" i="3"/>
  <c r="E15" i="3" s="1"/>
  <c r="E16" i="3" s="1"/>
  <c r="D14" i="3"/>
  <c r="D15" i="3" s="1"/>
  <c r="D16" i="3" s="1"/>
  <c r="C14" i="3"/>
  <c r="C15" i="3" s="1"/>
  <c r="B14" i="3"/>
  <c r="B15" i="3" s="1"/>
  <c r="E4" i="3"/>
  <c r="E5" i="3" s="1"/>
  <c r="E6" i="3" s="1"/>
  <c r="D4" i="3"/>
  <c r="D5" i="3" s="1"/>
  <c r="C4" i="3"/>
  <c r="C5" i="3" s="1"/>
  <c r="C6" i="3" s="1"/>
  <c r="B4" i="3"/>
  <c r="B5" i="3" s="1"/>
  <c r="B6" i="3" s="1"/>
  <c r="E34" i="2"/>
  <c r="E35" i="2" s="1"/>
  <c r="E37" i="2" s="1"/>
  <c r="H89" i="6" s="1"/>
  <c r="D35" i="2"/>
  <c r="D37" i="2" s="1"/>
  <c r="C35" i="2"/>
  <c r="B34" i="2"/>
  <c r="B35" i="2" s="1"/>
  <c r="B37" i="2" s="1"/>
  <c r="E25" i="2"/>
  <c r="E27" i="2" s="1"/>
  <c r="H87" i="6" s="1"/>
  <c r="D24" i="2"/>
  <c r="D25" i="2" s="1"/>
  <c r="D27" i="2" s="1"/>
  <c r="E86" i="6" s="1"/>
  <c r="C24" i="2"/>
  <c r="C25" i="2" s="1"/>
  <c r="B24" i="2"/>
  <c r="B25" i="2" s="1"/>
  <c r="B27" i="2" s="1"/>
  <c r="E4" i="2"/>
  <c r="E5" i="2" s="1"/>
  <c r="E6" i="2" s="1"/>
  <c r="H81" i="6" s="1"/>
  <c r="D4" i="2"/>
  <c r="D5" i="2" s="1"/>
  <c r="D6" i="2" s="1"/>
  <c r="E80" i="6" s="1"/>
  <c r="C4" i="2"/>
  <c r="C5" i="2" s="1"/>
  <c r="C6" i="2" s="1"/>
  <c r="B4" i="2"/>
  <c r="B5" i="2" s="1"/>
  <c r="B7" i="2" s="1"/>
  <c r="C81" i="6" s="1"/>
  <c r="C74" i="1"/>
  <c r="C75" i="1" s="1"/>
  <c r="B74" i="1"/>
  <c r="B75" i="1" s="1"/>
  <c r="B77" i="1" s="1"/>
  <c r="D64" i="1"/>
  <c r="D65" i="1" s="1"/>
  <c r="D67" i="1" s="1"/>
  <c r="D70" i="1" s="1"/>
  <c r="C64" i="1"/>
  <c r="C65" i="1" s="1"/>
  <c r="C67" i="1" s="1"/>
  <c r="B64" i="1"/>
  <c r="B65" i="1" s="1"/>
  <c r="B67" i="1" s="1"/>
  <c r="D54" i="1"/>
  <c r="D55" i="1" s="1"/>
  <c r="D57" i="1" s="1"/>
  <c r="C54" i="1"/>
  <c r="C55" i="1" s="1"/>
  <c r="B54" i="1"/>
  <c r="B55" i="1" s="1"/>
  <c r="B57" i="1" s="1"/>
  <c r="C19" i="6" s="1"/>
  <c r="G44" i="1"/>
  <c r="G45" i="1" s="1"/>
  <c r="G47" i="1" s="1"/>
  <c r="F44" i="1"/>
  <c r="F45" i="1" s="1"/>
  <c r="E44" i="1"/>
  <c r="E45" i="1" s="1"/>
  <c r="D44" i="1"/>
  <c r="D45" i="1" s="1"/>
  <c r="D47" i="1" s="1"/>
  <c r="C44" i="1"/>
  <c r="C45" i="1" s="1"/>
  <c r="C47" i="1" s="1"/>
  <c r="B44" i="1"/>
  <c r="B45" i="1" s="1"/>
  <c r="G34" i="1"/>
  <c r="G35" i="1" s="1"/>
  <c r="G36" i="1" s="1"/>
  <c r="G37" i="1" s="1"/>
  <c r="F34" i="1"/>
  <c r="F35" i="1" s="1"/>
  <c r="F36" i="1" s="1"/>
  <c r="F37" i="1" s="1"/>
  <c r="F14" i="6" s="1"/>
  <c r="E34" i="1"/>
  <c r="E35" i="1" s="1"/>
  <c r="E36" i="1" s="1"/>
  <c r="E37" i="1" s="1"/>
  <c r="H13" i="6" s="1"/>
  <c r="D34" i="1"/>
  <c r="D35" i="1" s="1"/>
  <c r="D36" i="1" s="1"/>
  <c r="D37" i="1" s="1"/>
  <c r="E13" i="6" s="1"/>
  <c r="C34" i="1"/>
  <c r="C35" i="1" s="1"/>
  <c r="C36" i="1" s="1"/>
  <c r="C37" i="1" s="1"/>
  <c r="B34" i="1"/>
  <c r="B35" i="1" s="1"/>
  <c r="B37" i="1" s="1"/>
  <c r="C14" i="6" s="1"/>
  <c r="E24" i="1"/>
  <c r="E25" i="1" s="1"/>
  <c r="E27" i="1" s="1"/>
  <c r="H11" i="6" s="1"/>
  <c r="G24" i="1"/>
  <c r="G25" i="1" s="1"/>
  <c r="F24" i="1"/>
  <c r="F25" i="1" s="1"/>
  <c r="D24" i="1"/>
  <c r="D25" i="1" s="1"/>
  <c r="D27" i="1" s="1"/>
  <c r="E10" i="6" s="1"/>
  <c r="C24" i="1"/>
  <c r="C25" i="1" s="1"/>
  <c r="C27" i="1" s="1"/>
  <c r="D10" i="6" s="1"/>
  <c r="B24" i="1"/>
  <c r="B25" i="1" s="1"/>
  <c r="B27" i="1" s="1"/>
  <c r="C10" i="6" s="1"/>
  <c r="C4" i="1"/>
  <c r="C5" i="1" s="1"/>
  <c r="C6" i="1" s="1"/>
  <c r="C7" i="1" s="1"/>
  <c r="D4" i="1"/>
  <c r="D5" i="1" s="1"/>
  <c r="D6" i="1" s="1"/>
  <c r="D7" i="1" s="1"/>
  <c r="F4" i="1"/>
  <c r="F5" i="1" s="1"/>
  <c r="F6" i="1" s="1"/>
  <c r="F7" i="1" s="1"/>
  <c r="G4" i="1"/>
  <c r="G5" i="1" s="1"/>
  <c r="E4" i="1"/>
  <c r="E5" i="1" s="1"/>
  <c r="E6" i="1" s="1"/>
  <c r="E7" i="1" s="1"/>
  <c r="B4" i="1"/>
  <c r="B5" i="1" s="1"/>
  <c r="B6" i="1" s="1"/>
  <c r="B7" i="1" s="1"/>
  <c r="B70" i="3" l="1"/>
  <c r="B69" i="3"/>
  <c r="B68" i="3" s="1"/>
  <c r="C70" i="3"/>
  <c r="C69" i="3"/>
  <c r="C68" i="3"/>
  <c r="B60" i="3"/>
  <c r="B59" i="3"/>
  <c r="C60" i="3"/>
  <c r="C59" i="3"/>
  <c r="C58" i="3"/>
  <c r="D60" i="3"/>
  <c r="D59" i="3"/>
  <c r="D58" i="3"/>
  <c r="E60" i="3"/>
  <c r="E59" i="3"/>
  <c r="E58" i="3"/>
  <c r="C50" i="3"/>
  <c r="C49" i="3"/>
  <c r="C48" i="3"/>
  <c r="B49" i="3"/>
  <c r="B50" i="3"/>
  <c r="D50" i="3"/>
  <c r="D49" i="3"/>
  <c r="D48" i="3"/>
  <c r="E50" i="3"/>
  <c r="E49" i="3"/>
  <c r="E48" i="3"/>
  <c r="D40" i="3"/>
  <c r="D39" i="3"/>
  <c r="D38" i="3"/>
  <c r="B40" i="3"/>
  <c r="B39" i="3"/>
  <c r="C40" i="3"/>
  <c r="C39" i="3"/>
  <c r="C38" i="3"/>
  <c r="E40" i="3"/>
  <c r="E39" i="3"/>
  <c r="E38" i="3"/>
  <c r="C16" i="3"/>
  <c r="C17" i="3" s="1"/>
  <c r="D17" i="3"/>
  <c r="D18" i="3" s="1"/>
  <c r="E53" i="6" s="1"/>
  <c r="B7" i="3"/>
  <c r="B16" i="3"/>
  <c r="B17" i="3" s="1"/>
  <c r="C7" i="3"/>
  <c r="D6" i="3"/>
  <c r="D7" i="3" s="1"/>
  <c r="B90" i="3"/>
  <c r="C76" i="6" s="1"/>
  <c r="B89" i="3"/>
  <c r="C75" i="6" s="1"/>
  <c r="C90" i="3"/>
  <c r="D76" i="6" s="1"/>
  <c r="C88" i="3"/>
  <c r="D74" i="6" s="1"/>
  <c r="C89" i="3"/>
  <c r="D75" i="6" s="1"/>
  <c r="C80" i="3"/>
  <c r="D73" i="6" s="1"/>
  <c r="C78" i="3"/>
  <c r="D71" i="6" s="1"/>
  <c r="C79" i="3"/>
  <c r="D72" i="6" s="1"/>
  <c r="B80" i="3"/>
  <c r="C73" i="6" s="1"/>
  <c r="B79" i="3"/>
  <c r="C72" i="6" s="1"/>
  <c r="B28" i="5"/>
  <c r="C60" i="5"/>
  <c r="E91" i="6" s="1"/>
  <c r="B60" i="5"/>
  <c r="C91" i="6" s="1"/>
  <c r="E92" i="6"/>
  <c r="D50" i="5"/>
  <c r="B50" i="5"/>
  <c r="C45" i="6" s="1"/>
  <c r="H45" i="6"/>
  <c r="C49" i="5"/>
  <c r="D46" i="6" s="1"/>
  <c r="C39" i="5"/>
  <c r="D42" i="6" s="1"/>
  <c r="B39" i="5"/>
  <c r="H42" i="6"/>
  <c r="C42" i="6"/>
  <c r="C28" i="5"/>
  <c r="C19" i="5"/>
  <c r="D36" i="6" s="1"/>
  <c r="D19" i="5"/>
  <c r="B19" i="5"/>
  <c r="C36" i="6"/>
  <c r="D18" i="5"/>
  <c r="H37" i="6" s="1"/>
  <c r="C8" i="5"/>
  <c r="B8" i="5"/>
  <c r="C7" i="5"/>
  <c r="D33" i="6" s="1"/>
  <c r="B7" i="5"/>
  <c r="C88" i="6"/>
  <c r="E88" i="6"/>
  <c r="C37" i="2"/>
  <c r="D90" i="6" s="1"/>
  <c r="C85" i="6"/>
  <c r="C27" i="2"/>
  <c r="D85" i="6" s="1"/>
  <c r="C18" i="2"/>
  <c r="C17" i="2"/>
  <c r="D84" i="6" s="1"/>
  <c r="D79" i="6"/>
  <c r="C27" i="3"/>
  <c r="D27" i="3"/>
  <c r="B27" i="3"/>
  <c r="E17" i="3"/>
  <c r="E18" i="3" s="1"/>
  <c r="H53" i="6" s="1"/>
  <c r="E7" i="3"/>
  <c r="C97" i="1"/>
  <c r="C87" i="1"/>
  <c r="D28" i="6" s="1"/>
  <c r="C77" i="1"/>
  <c r="D26" i="6" s="1"/>
  <c r="C26" i="6"/>
  <c r="B78" i="1"/>
  <c r="C24" i="6" s="1"/>
  <c r="D68" i="1"/>
  <c r="D22" i="6"/>
  <c r="C69" i="1"/>
  <c r="C70" i="1"/>
  <c r="H23" i="6"/>
  <c r="C21" i="6"/>
  <c r="H18" i="6"/>
  <c r="C57" i="1"/>
  <c r="D20" i="6" s="1"/>
  <c r="E17" i="6"/>
  <c r="D16" i="6"/>
  <c r="G16" i="6"/>
  <c r="E47" i="1"/>
  <c r="H17" i="6" s="1"/>
  <c r="F47" i="1"/>
  <c r="F16" i="6" s="1"/>
  <c r="B47" i="1"/>
  <c r="C16" i="6" s="1"/>
  <c r="D14" i="6"/>
  <c r="G14" i="6"/>
  <c r="G38" i="1"/>
  <c r="G12" i="6" s="1"/>
  <c r="C38" i="1"/>
  <c r="C28" i="1"/>
  <c r="G27" i="1"/>
  <c r="G10" i="6" s="1"/>
  <c r="F27" i="1"/>
  <c r="F10" i="6" s="1"/>
  <c r="D17" i="1"/>
  <c r="E8" i="6" s="1"/>
  <c r="G17" i="1"/>
  <c r="G6" i="6" s="1"/>
  <c r="C17" i="1"/>
  <c r="D6" i="6" s="1"/>
  <c r="B17" i="1"/>
  <c r="C7" i="6" s="1"/>
  <c r="F3" i="6"/>
  <c r="C3" i="6"/>
  <c r="D18" i="6"/>
  <c r="H22" i="6"/>
  <c r="C13" i="6"/>
  <c r="C25" i="6"/>
  <c r="F9" i="6"/>
  <c r="F15" i="6"/>
  <c r="H19" i="6"/>
  <c r="G9" i="6"/>
  <c r="C18" i="6"/>
  <c r="H20" i="6"/>
  <c r="C6" i="6"/>
  <c r="C8" i="6"/>
  <c r="C28" i="6"/>
  <c r="F13" i="6"/>
  <c r="E16" i="6"/>
  <c r="C9" i="6"/>
  <c r="H10" i="6"/>
  <c r="G11" i="6"/>
  <c r="E14" i="6"/>
  <c r="C17" i="6"/>
  <c r="C20" i="6"/>
  <c r="D11" i="6"/>
  <c r="D25" i="6"/>
  <c r="D9" i="6"/>
  <c r="C11" i="6"/>
  <c r="E12" i="6"/>
  <c r="C15" i="6"/>
  <c r="F17" i="6"/>
  <c r="D24" i="6"/>
  <c r="E82" i="6"/>
  <c r="E83" i="6"/>
  <c r="E84" i="6"/>
  <c r="C92" i="6"/>
  <c r="D43" i="6"/>
  <c r="D88" i="6"/>
  <c r="C90" i="6"/>
  <c r="C87" i="6"/>
  <c r="C83" i="6"/>
  <c r="C82" i="6"/>
  <c r="C84" i="6"/>
  <c r="D83" i="6"/>
  <c r="H83" i="6"/>
  <c r="H82" i="6"/>
  <c r="H84" i="6"/>
  <c r="E85" i="6"/>
  <c r="C86" i="6"/>
  <c r="H88" i="6"/>
  <c r="H90" i="6"/>
  <c r="D86" i="6"/>
  <c r="E87" i="6"/>
  <c r="C89" i="6"/>
  <c r="C30" i="6"/>
  <c r="C32" i="6"/>
  <c r="C31" i="6"/>
  <c r="H21" i="6"/>
  <c r="C23" i="6"/>
  <c r="C22" i="6"/>
  <c r="D23" i="6"/>
  <c r="D15" i="6"/>
  <c r="G15" i="6"/>
  <c r="H16" i="6"/>
  <c r="D17" i="6"/>
  <c r="G17" i="6"/>
  <c r="E15" i="6"/>
  <c r="H15" i="6"/>
  <c r="H12" i="6"/>
  <c r="D13" i="6"/>
  <c r="G13" i="6"/>
  <c r="H14" i="6"/>
  <c r="C12" i="6"/>
  <c r="F12" i="6"/>
  <c r="D12" i="6"/>
  <c r="E9" i="6"/>
  <c r="E11" i="6"/>
  <c r="H9" i="6"/>
  <c r="D7" i="6"/>
  <c r="F8" i="6"/>
  <c r="F7" i="6"/>
  <c r="F6" i="6"/>
  <c r="H7" i="6"/>
  <c r="H6" i="6"/>
  <c r="H8" i="6"/>
  <c r="E7" i="6"/>
  <c r="E6" i="6"/>
  <c r="C47" i="6"/>
  <c r="H46" i="6"/>
  <c r="D44" i="6"/>
  <c r="H92" i="6"/>
  <c r="H91" i="6"/>
  <c r="E93" i="6"/>
  <c r="H47" i="6"/>
  <c r="D45" i="6"/>
  <c r="C46" i="6"/>
  <c r="C43" i="6"/>
  <c r="C44" i="6"/>
  <c r="H44" i="6"/>
  <c r="H43" i="6"/>
  <c r="H85" i="6"/>
  <c r="H86" i="6"/>
  <c r="E89" i="6"/>
  <c r="E90" i="6"/>
  <c r="D89" i="6"/>
  <c r="C38" i="6"/>
  <c r="C37" i="6"/>
  <c r="D38" i="6"/>
  <c r="D37" i="6"/>
  <c r="H38" i="6"/>
  <c r="H34" i="6"/>
  <c r="H35" i="6"/>
  <c r="D35" i="6"/>
  <c r="C79" i="6"/>
  <c r="E81" i="6"/>
  <c r="D80" i="6"/>
  <c r="C80" i="6"/>
  <c r="D81" i="6"/>
  <c r="H79" i="6"/>
  <c r="H80" i="6"/>
  <c r="E79" i="6"/>
  <c r="B58" i="3" l="1"/>
  <c r="B48" i="3"/>
  <c r="B38" i="3"/>
  <c r="C20" i="3"/>
  <c r="D55" i="6" s="1"/>
  <c r="C19" i="3"/>
  <c r="D54" i="6" s="1"/>
  <c r="C18" i="3"/>
  <c r="D53" i="6" s="1"/>
  <c r="D28" i="3"/>
  <c r="H56" i="6" s="1"/>
  <c r="D29" i="3"/>
  <c r="H57" i="6" s="1"/>
  <c r="D30" i="3"/>
  <c r="H58" i="6" s="1"/>
  <c r="C9" i="3"/>
  <c r="D51" i="6" s="1"/>
  <c r="C10" i="3"/>
  <c r="D20" i="3"/>
  <c r="E55" i="6" s="1"/>
  <c r="D19" i="3"/>
  <c r="E54" i="6" s="1"/>
  <c r="E20" i="3"/>
  <c r="H55" i="6" s="1"/>
  <c r="E19" i="3"/>
  <c r="H54" i="6" s="1"/>
  <c r="C28" i="3"/>
  <c r="D56" i="6" s="1"/>
  <c r="C29" i="3"/>
  <c r="D57" i="6" s="1"/>
  <c r="C30" i="3"/>
  <c r="D58" i="6" s="1"/>
  <c r="B20" i="3"/>
  <c r="B19" i="3"/>
  <c r="C54" i="6" s="1"/>
  <c r="D10" i="3"/>
  <c r="E52" i="6" s="1"/>
  <c r="D9" i="3"/>
  <c r="E51" i="6" s="1"/>
  <c r="E10" i="3"/>
  <c r="H52" i="6" s="1"/>
  <c r="E9" i="3"/>
  <c r="B29" i="3"/>
  <c r="B30" i="3"/>
  <c r="C58" i="6" s="1"/>
  <c r="B10" i="3"/>
  <c r="B9" i="3"/>
  <c r="C51" i="6" s="1"/>
  <c r="B88" i="3"/>
  <c r="C74" i="6" s="1"/>
  <c r="B78" i="3"/>
  <c r="C71" i="6" s="1"/>
  <c r="C31" i="5"/>
  <c r="C30" i="5"/>
  <c r="C29" i="5" s="1"/>
  <c r="D39" i="6" s="1"/>
  <c r="B30" i="5"/>
  <c r="B31" i="5"/>
  <c r="C41" i="6" s="1"/>
  <c r="D47" i="6"/>
  <c r="D41" i="6"/>
  <c r="H36" i="6"/>
  <c r="C33" i="6"/>
  <c r="D34" i="6"/>
  <c r="C35" i="6"/>
  <c r="C34" i="6"/>
  <c r="D87" i="6"/>
  <c r="O32" i="9" s="1"/>
  <c r="D82" i="6"/>
  <c r="O30" i="9" s="1"/>
  <c r="O31" i="9"/>
  <c r="C99" i="1"/>
  <c r="C100" i="1"/>
  <c r="D32" i="6" s="1"/>
  <c r="D27" i="6"/>
  <c r="D29" i="6"/>
  <c r="C68" i="1"/>
  <c r="D21" i="6" s="1"/>
  <c r="D19" i="6"/>
  <c r="F11" i="6"/>
  <c r="D8" i="6"/>
  <c r="G8" i="6"/>
  <c r="G7" i="6"/>
  <c r="D5" i="6"/>
  <c r="E3" i="6"/>
  <c r="H4" i="6"/>
  <c r="D3" i="6"/>
  <c r="D4" i="6"/>
  <c r="C4" i="6"/>
  <c r="C5" i="6"/>
  <c r="F5" i="6"/>
  <c r="F4" i="6"/>
  <c r="G5" i="6"/>
  <c r="G3" i="6"/>
  <c r="G4" i="6"/>
  <c r="E5" i="6"/>
  <c r="E8" i="3" l="1"/>
  <c r="H50" i="6" s="1"/>
  <c r="B8" i="3"/>
  <c r="C50" i="6" s="1"/>
  <c r="C52" i="6"/>
  <c r="C57" i="6"/>
  <c r="B28" i="3"/>
  <c r="C56" i="6" s="1"/>
  <c r="H51" i="6"/>
  <c r="D8" i="3"/>
  <c r="E50" i="6" s="1"/>
  <c r="B18" i="3"/>
  <c r="C53" i="6" s="1"/>
  <c r="C55" i="6"/>
  <c r="C8" i="3"/>
  <c r="D50" i="6" s="1"/>
  <c r="D52" i="6"/>
  <c r="D40" i="6"/>
  <c r="G33" i="9"/>
  <c r="C40" i="6"/>
  <c r="B29" i="5"/>
  <c r="C39" i="6" s="1"/>
  <c r="G31" i="9" s="1"/>
  <c r="C98" i="1"/>
  <c r="D30" i="6" s="1"/>
  <c r="D31" i="6"/>
  <c r="E4" i="6"/>
  <c r="H5" i="6"/>
  <c r="H3" i="6"/>
  <c r="C29" i="6"/>
  <c r="B88" i="1"/>
  <c r="C27" i="6" s="1"/>
  <c r="C46" i="9" l="1"/>
  <c r="G32" i="9"/>
  <c r="C47" i="9"/>
  <c r="K9" i="9" s="1"/>
  <c r="C45" i="9"/>
  <c r="K7" i="9" s="1"/>
  <c r="K8" i="9" l="1"/>
</calcChain>
</file>

<file path=xl/sharedStrings.xml><?xml version="1.0" encoding="utf-8"?>
<sst xmlns="http://schemas.openxmlformats.org/spreadsheetml/2006/main" count="723" uniqueCount="82">
  <si>
    <t>Sędzia</t>
  </si>
  <si>
    <t>Sędzia Asystent</t>
  </si>
  <si>
    <t>Sędzia Techniczny</t>
  </si>
  <si>
    <t>VAR</t>
  </si>
  <si>
    <t>AVAR</t>
  </si>
  <si>
    <t>Obserwator</t>
  </si>
  <si>
    <t>Brutto</t>
  </si>
  <si>
    <t>Koszt uzyskania przychodu</t>
  </si>
  <si>
    <t>Koszt uzyskania przychodu [20%]</t>
  </si>
  <si>
    <t>Podstawa opodatkowania</t>
  </si>
  <si>
    <t>Podatek dochodowy [12%}</t>
  </si>
  <si>
    <t>Netto</t>
  </si>
  <si>
    <t>Podatek dochodowy</t>
  </si>
  <si>
    <t>1 Liga, baraż o Ekstraklasę</t>
  </si>
  <si>
    <t>2 Liga, baraż o 1 Ligę</t>
  </si>
  <si>
    <t>Puchar Polski (1/16, 1/8, 1/4)</t>
  </si>
  <si>
    <t>Puchar Polski (1/32)</t>
  </si>
  <si>
    <t>3 Liga</t>
  </si>
  <si>
    <t>CLJ U-19</t>
  </si>
  <si>
    <t>CLJ U-17</t>
  </si>
  <si>
    <t>CLJ U-15</t>
  </si>
  <si>
    <t>Liga makroregionalna U-19</t>
  </si>
  <si>
    <t>Ekstraklasa, Puchar Polski (Finał, 1/2, Superpuchar)</t>
  </si>
  <si>
    <t>Ekstraklasa Futsalu, Puchar Polski Futsalu (Finał, 1/2, Superpuchar)</t>
  </si>
  <si>
    <t>Sędzia I iII</t>
  </si>
  <si>
    <t>Sędzia III</t>
  </si>
  <si>
    <t>Sędzia Czasowy</t>
  </si>
  <si>
    <t>1 Liga Futsalu</t>
  </si>
  <si>
    <t>Puchar Polski Futsalu (1/32, 1/16, 1/8, 1/4)</t>
  </si>
  <si>
    <t>Ekstraliga kobiet</t>
  </si>
  <si>
    <t>1 Liga Kobiet</t>
  </si>
  <si>
    <t>2 Liga Kobiet</t>
  </si>
  <si>
    <t>Do pobrania od sędziego</t>
  </si>
  <si>
    <t>Dla Podokręgu</t>
  </si>
  <si>
    <t>Dla Okręgu</t>
  </si>
  <si>
    <t xml:space="preserve">Wartości zmienne </t>
  </si>
  <si>
    <t>Podatki</t>
  </si>
  <si>
    <t>KFD</t>
  </si>
  <si>
    <t>IV Liga</t>
  </si>
  <si>
    <t>Klasa Okręgowa</t>
  </si>
  <si>
    <t>IW - A1</t>
  </si>
  <si>
    <t>Klasa A</t>
  </si>
  <si>
    <t>Klasa B</t>
  </si>
  <si>
    <t>III Liga Futsalu</t>
  </si>
  <si>
    <t>Sędzia I i II</t>
  </si>
  <si>
    <t>KFD do pobrania</t>
  </si>
  <si>
    <t>KFD dla Podokręgu</t>
  </si>
  <si>
    <t>KFD dla Okręgu</t>
  </si>
  <si>
    <t>2 Liga Futsalu</t>
  </si>
  <si>
    <t xml:space="preserve">                                       Funkcja
Liga</t>
  </si>
  <si>
    <t>Futasl</t>
  </si>
  <si>
    <t>Rozgrywki Kobiet</t>
  </si>
  <si>
    <t>Piłka Nożna</t>
  </si>
  <si>
    <t>Funkcja</t>
  </si>
  <si>
    <t>Podsumowanie</t>
  </si>
  <si>
    <t>Woj. ZPN</t>
  </si>
  <si>
    <t>S. C</t>
  </si>
  <si>
    <t>S. C Futsal</t>
  </si>
  <si>
    <t>S.C Futsal</t>
  </si>
  <si>
    <t>Szczebel Centralny</t>
  </si>
  <si>
    <t>Liczba zawodów</t>
  </si>
  <si>
    <t>Podsumowanie:</t>
  </si>
  <si>
    <r>
      <rPr>
        <b/>
        <sz val="12"/>
        <color theme="1"/>
        <rFont val="Aptos Narrow"/>
        <family val="2"/>
        <scheme val="minor"/>
      </rPr>
      <t>SUMA</t>
    </r>
    <r>
      <rPr>
        <sz val="12"/>
        <color theme="1"/>
        <rFont val="Aptos Narrow"/>
        <family val="2"/>
        <scheme val="minor"/>
      </rPr>
      <t xml:space="preserve"> KFD do pobrania</t>
    </r>
  </si>
  <si>
    <r>
      <rPr>
        <b/>
        <sz val="12"/>
        <color theme="1"/>
        <rFont val="Aptos Narrow"/>
        <family val="2"/>
        <scheme val="minor"/>
      </rPr>
      <t>SUMA</t>
    </r>
    <r>
      <rPr>
        <sz val="12"/>
        <color theme="1"/>
        <rFont val="Aptos Narrow"/>
        <family val="2"/>
        <scheme val="minor"/>
      </rPr>
      <t xml:space="preserve"> KFD dla Podokręgu</t>
    </r>
  </si>
  <si>
    <r>
      <rPr>
        <b/>
        <sz val="12"/>
        <color theme="1"/>
        <rFont val="Aptos Narrow"/>
        <family val="2"/>
        <scheme val="minor"/>
      </rPr>
      <t>SUMA</t>
    </r>
    <r>
      <rPr>
        <sz val="12"/>
        <color theme="1"/>
        <rFont val="Aptos Narrow"/>
        <family val="2"/>
        <scheme val="minor"/>
      </rPr>
      <t xml:space="preserve"> KFD dla Okręgu</t>
    </r>
  </si>
  <si>
    <t>KALKULATOR KFD</t>
  </si>
  <si>
    <t>Instrukcja obsługi kalkulatora KFD (Koleżeński fundusz dyspozycyjny)</t>
  </si>
  <si>
    <t>3. Wyżej wymienione arkusze zawierają dane i zmienne które będą aktualizowane przez KS ŚL. ZPN gdy zajdzie taka potrzeba i przesyłane do podokręgów.</t>
  </si>
  <si>
    <t>4. Arkusz "Stawki KFD" to skróca tabela z wyliczonymi kwotami jakie należy pobrać za dany mecz</t>
  </si>
  <si>
    <r>
      <t xml:space="preserve">2. Arkusze: </t>
    </r>
    <r>
      <rPr>
        <b/>
        <sz val="11"/>
        <color rgb="FFFF0000"/>
        <rFont val="Aptos Narrow"/>
        <family val="2"/>
        <scheme val="minor"/>
      </rPr>
      <t>Stawki KFD, Stawki S. C, Stawki S. C Kobiet, Stawki S.C Futsalu, Stawki Woj. ZPN są ZABLOKOWANE i NIE da się ich edytować.</t>
    </r>
  </si>
  <si>
    <t>1. Ten skoroszyt EXCEL zawiera wszystkie potrzebne dane i zmienne do obliczenia właściwej stawki KFD do pobrania i działa automatycznie</t>
  </si>
  <si>
    <t>że otrzymane wyniki nie będą prawidłowe.</t>
  </si>
  <si>
    <t>Podatek dochodowy [12%]</t>
  </si>
  <si>
    <t>CLJ U-18 Kobiet</t>
  </si>
  <si>
    <t>CLJ U-16 Kobiet</t>
  </si>
  <si>
    <t>Puchar Polski Kobiet (1/2)</t>
  </si>
  <si>
    <t>Puchar Polski Kobiet (Finał)</t>
  </si>
  <si>
    <t>Puchar Polski Kobiet (Szczeb. Makro)</t>
  </si>
  <si>
    <t>Puchar Polski Kobiet (1/4,1/8)</t>
  </si>
  <si>
    <r>
      <t xml:space="preserve">5. Do wyliczeń należnej stawki służy arkusz </t>
    </r>
    <r>
      <rPr>
        <b/>
        <sz val="11"/>
        <color theme="1"/>
        <rFont val="Aptos Narrow"/>
        <family val="2"/>
        <scheme val="minor"/>
      </rPr>
      <t>"Kalkulator"</t>
    </r>
  </si>
  <si>
    <r>
      <t xml:space="preserve">6. Aby kalkulator poprawnie wyliczył stawkę KFD należy uzupełnić liczbę spotkań w  </t>
    </r>
    <r>
      <rPr>
        <b/>
        <sz val="11"/>
        <color theme="1"/>
        <rFont val="Aptos Narrow"/>
        <family val="2"/>
        <scheme val="minor"/>
      </rPr>
      <t xml:space="preserve"> żółtych komórkach.</t>
    </r>
  </si>
  <si>
    <r>
      <t>7. Proszę zmieniać dane tylko w arkuszu</t>
    </r>
    <r>
      <rPr>
        <b/>
        <sz val="11"/>
        <color theme="1"/>
        <rFont val="Aptos Narrow"/>
        <family val="2"/>
        <scheme val="minor"/>
      </rPr>
      <t xml:space="preserve"> "Kalkulator"</t>
    </r>
    <r>
      <rPr>
        <sz val="11"/>
        <color theme="1"/>
        <rFont val="Aptos Narrow"/>
        <family val="2"/>
        <scheme val="minor"/>
      </rPr>
      <t xml:space="preserve"> i tylko i wyłącznie w </t>
    </r>
    <r>
      <rPr>
        <b/>
        <sz val="11"/>
        <color theme="1"/>
        <rFont val="Aptos Narrow"/>
        <family val="2"/>
        <scheme val="minor"/>
      </rPr>
      <t>żółtych komórkach</t>
    </r>
    <r>
      <rPr>
        <sz val="11"/>
        <color theme="1"/>
        <rFont val="Aptos Narrow"/>
        <family val="2"/>
        <scheme val="minor"/>
      </rPr>
      <t>, zmiana danych w innych komórkach może spowodować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</si>
</sst>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8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2" fillId="0" borderId="0" xfId="0" applyFont="1"/>
    <xf numFmtId="10" fontId="0" fillId="0" borderId="0" xfId="1" applyNumberFormat="1" applyFont="1"/>
    <xf numFmtId="0" fontId="0" fillId="0" borderId="1" xfId="0" applyBorder="1"/>
    <xf numFmtId="0" fontId="2" fillId="0" borderId="1" xfId="0" applyFont="1" applyBorder="1"/>
    <xf numFmtId="10" fontId="0" fillId="0" borderId="0" xfId="1" applyNumberFormat="1" applyFont="1" applyBorder="1"/>
    <xf numFmtId="164" fontId="0" fillId="0" borderId="1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2" borderId="3" xfId="0" applyFill="1" applyBorder="1"/>
    <xf numFmtId="164" fontId="0" fillId="2" borderId="4" xfId="0" applyNumberFormat="1" applyFill="1" applyBorder="1"/>
    <xf numFmtId="164" fontId="0" fillId="2" borderId="5" xfId="0" applyNumberFormat="1" applyFill="1" applyBorder="1"/>
    <xf numFmtId="0" fontId="0" fillId="3" borderId="6" xfId="0" applyFill="1" applyBorder="1"/>
    <xf numFmtId="164" fontId="0" fillId="3" borderId="1" xfId="0" applyNumberFormat="1" applyFill="1" applyBorder="1"/>
    <xf numFmtId="0" fontId="0" fillId="4" borderId="7" xfId="0" applyFill="1" applyBorder="1"/>
    <xf numFmtId="164" fontId="0" fillId="4" borderId="8" xfId="0" applyNumberFormat="1" applyFill="1" applyBorder="1"/>
    <xf numFmtId="0" fontId="0" fillId="5" borderId="7" xfId="0" applyFill="1" applyBorder="1"/>
    <xf numFmtId="164" fontId="0" fillId="5" borderId="8" xfId="0" applyNumberFormat="1" applyFill="1" applyBorder="1"/>
    <xf numFmtId="164" fontId="0" fillId="0" borderId="9" xfId="0" applyNumberFormat="1" applyBorder="1"/>
    <xf numFmtId="0" fontId="0" fillId="0" borderId="0" xfId="0" applyAlignment="1">
      <alignment horizontal="center" vertical="center" wrapText="1"/>
    </xf>
    <xf numFmtId="0" fontId="2" fillId="0" borderId="1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/>
    <xf numFmtId="164" fontId="0" fillId="2" borderId="1" xfId="0" applyNumberFormat="1" applyFill="1" applyBorder="1"/>
    <xf numFmtId="0" fontId="0" fillId="3" borderId="1" xfId="0" applyFill="1" applyBorder="1"/>
    <xf numFmtId="0" fontId="0" fillId="4" borderId="1" xfId="0" applyFill="1" applyBorder="1"/>
    <xf numFmtId="164" fontId="0" fillId="4" borderId="1" xfId="0" applyNumberFormat="1" applyFill="1" applyBorder="1"/>
    <xf numFmtId="164" fontId="0" fillId="2" borderId="9" xfId="0" applyNumberFormat="1" applyFill="1" applyBorder="1"/>
    <xf numFmtId="164" fontId="0" fillId="3" borderId="9" xfId="0" applyNumberFormat="1" applyFill="1" applyBorder="1"/>
    <xf numFmtId="164" fontId="0" fillId="4" borderId="9" xfId="0" applyNumberFormat="1" applyFill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4" fillId="0" borderId="1" xfId="0" applyFont="1" applyBorder="1"/>
    <xf numFmtId="0" fontId="4" fillId="0" borderId="0" xfId="0" applyFont="1"/>
    <xf numFmtId="0" fontId="4" fillId="0" borderId="2" xfId="0" applyFont="1" applyBorder="1"/>
    <xf numFmtId="0" fontId="4" fillId="0" borderId="17" xfId="0" applyFont="1" applyBorder="1"/>
    <xf numFmtId="0" fontId="4" fillId="0" borderId="16" xfId="0" applyFont="1" applyBorder="1"/>
    <xf numFmtId="164" fontId="0" fillId="9" borderId="1" xfId="0" applyNumberFormat="1" applyFill="1" applyBorder="1"/>
    <xf numFmtId="10" fontId="0" fillId="9" borderId="1" xfId="1" applyNumberFormat="1" applyFont="1" applyFill="1" applyBorder="1"/>
    <xf numFmtId="10" fontId="0" fillId="9" borderId="1" xfId="0" applyNumberFormat="1" applyFill="1" applyBorder="1"/>
    <xf numFmtId="164" fontId="3" fillId="0" borderId="0" xfId="0" applyNumberFormat="1" applyFont="1"/>
    <xf numFmtId="0" fontId="2" fillId="0" borderId="0" xfId="0" applyFont="1" applyAlignment="1">
      <alignment horizontal="center" vertical="center" textRotation="90"/>
    </xf>
    <xf numFmtId="0" fontId="3" fillId="6" borderId="1" xfId="0" applyFont="1" applyFill="1" applyBorder="1"/>
    <xf numFmtId="0" fontId="6" fillId="2" borderId="1" xfId="0" applyFont="1" applyFill="1" applyBorder="1"/>
    <xf numFmtId="0" fontId="6" fillId="3" borderId="1" xfId="0" applyFont="1" applyFill="1" applyBorder="1"/>
    <xf numFmtId="0" fontId="6" fillId="4" borderId="1" xfId="0" applyFont="1" applyFill="1" applyBorder="1"/>
    <xf numFmtId="164" fontId="4" fillId="4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" fontId="0" fillId="9" borderId="1" xfId="0" applyNumberFormat="1" applyFill="1" applyBorder="1"/>
    <xf numFmtId="164" fontId="8" fillId="8" borderId="1" xfId="0" applyNumberFormat="1" applyFont="1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0" xfId="0" applyFill="1"/>
    <xf numFmtId="0" fontId="0" fillId="5" borderId="22" xfId="0" applyFill="1" applyBorder="1"/>
    <xf numFmtId="0" fontId="0" fillId="5" borderId="24" xfId="0" applyFill="1" applyBorder="1"/>
    <xf numFmtId="0" fontId="0" fillId="5" borderId="25" xfId="0" applyFill="1" applyBorder="1"/>
    <xf numFmtId="0" fontId="0" fillId="5" borderId="23" xfId="0" applyFill="1" applyBorder="1"/>
    <xf numFmtId="0" fontId="0" fillId="5" borderId="21" xfId="0" applyFill="1" applyBorder="1"/>
    <xf numFmtId="0" fontId="5" fillId="11" borderId="0" xfId="0" applyFont="1" applyFill="1"/>
    <xf numFmtId="0" fontId="0" fillId="11" borderId="0" xfId="0" applyFill="1"/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0" fontId="0" fillId="6" borderId="10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8" fillId="11" borderId="0" xfId="0" applyFont="1" applyFill="1"/>
    <xf numFmtId="0" fontId="8" fillId="0" borderId="0" xfId="0" applyFont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C45E4-D572-445C-A636-FA0C596C9124}">
  <dimension ref="A1:O12"/>
  <sheetViews>
    <sheetView workbookViewId="0">
      <selection activeCell="J15" sqref="J15"/>
    </sheetView>
  </sheetViews>
  <sheetFormatPr baseColWidth="10" defaultColWidth="8.83203125" defaultRowHeight="15" x14ac:dyDescent="0.2"/>
  <sheetData>
    <row r="1" spans="1:15" ht="22" x14ac:dyDescent="0.3">
      <c r="A1" s="69" t="s">
        <v>66</v>
      </c>
      <c r="B1" s="69"/>
      <c r="C1" s="69"/>
      <c r="D1" s="69"/>
      <c r="E1" s="69"/>
      <c r="F1" s="69"/>
      <c r="G1" s="69"/>
      <c r="H1" s="70"/>
      <c r="I1" s="70"/>
      <c r="J1" s="70"/>
      <c r="K1" s="70"/>
      <c r="L1" s="70"/>
      <c r="M1" s="70"/>
      <c r="N1" s="70"/>
      <c r="O1" s="70"/>
    </row>
    <row r="2" spans="1:15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x14ac:dyDescent="0.2">
      <c r="A3" s="70" t="s">
        <v>70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x14ac:dyDescent="0.2">
      <c r="A4" s="70" t="s">
        <v>69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x14ac:dyDescent="0.2">
      <c r="A5" s="97" t="s">
        <v>67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70"/>
      <c r="O5" s="70"/>
    </row>
    <row r="6" spans="1:15" x14ac:dyDescent="0.2">
      <c r="A6" s="97" t="s">
        <v>68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70"/>
      <c r="O6" s="70"/>
    </row>
    <row r="7" spans="1:15" x14ac:dyDescent="0.2">
      <c r="A7" s="97" t="s">
        <v>79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70"/>
      <c r="O7" s="70"/>
    </row>
    <row r="8" spans="1:15" x14ac:dyDescent="0.2">
      <c r="A8" s="97" t="s">
        <v>80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70"/>
      <c r="O8" s="70"/>
    </row>
    <row r="9" spans="1:15" x14ac:dyDescent="0.2">
      <c r="A9" s="97" t="s">
        <v>81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70"/>
      <c r="O9" s="70"/>
    </row>
    <row r="10" spans="1:15" x14ac:dyDescent="0.2">
      <c r="A10" s="97" t="s">
        <v>71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70"/>
      <c r="O10" s="70"/>
    </row>
    <row r="11" spans="1:15" x14ac:dyDescent="0.2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</row>
    <row r="12" spans="1:15" x14ac:dyDescent="0.2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</row>
  </sheetData>
  <sheetProtection algorithmName="SHA-512" hashValue="g+/gs3vr4hSviO57GDX8w7yBwtke0H2XOfeuLDwKMVK3x4namLUPofP0NpKEibwVR7rT8T0et84I3hNjMczpUA==" saltValue="U+S9JlSiLbpBiiiLMnqlY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4DFBF-33A4-4547-A5E3-C09B0EBC7EC1}">
  <dimension ref="A1:O105"/>
  <sheetViews>
    <sheetView tabSelected="1" zoomScaleNormal="100" workbookViewId="0">
      <selection activeCell="M41" sqref="M41"/>
    </sheetView>
  </sheetViews>
  <sheetFormatPr baseColWidth="10" defaultColWidth="8.83203125" defaultRowHeight="15" x14ac:dyDescent="0.2"/>
  <cols>
    <col min="1" max="1" width="14.6640625" style="33" customWidth="1"/>
    <col min="2" max="2" width="13.1640625" style="39" bestFit="1" customWidth="1"/>
    <col min="3" max="3" width="11.5" bestFit="1" customWidth="1"/>
    <col min="4" max="4" width="1.6640625" customWidth="1"/>
    <col min="5" max="5" width="11.1640625" bestFit="1" customWidth="1"/>
    <col min="6" max="6" width="13.1640625" bestFit="1" customWidth="1"/>
    <col min="7" max="7" width="11.5" bestFit="1" customWidth="1"/>
    <col min="8" max="8" width="1.6640625" customWidth="1"/>
    <col min="9" max="9" width="12.33203125" bestFit="1" customWidth="1"/>
    <col min="10" max="10" width="13.1640625" bestFit="1" customWidth="1"/>
    <col min="11" max="11" width="11.5" bestFit="1" customWidth="1"/>
    <col min="12" max="12" width="1.6640625" customWidth="1"/>
    <col min="13" max="13" width="14.6640625" customWidth="1"/>
    <col min="14" max="14" width="13.1640625" bestFit="1" customWidth="1"/>
    <col min="15" max="15" width="11.5" bestFit="1" customWidth="1"/>
    <col min="16" max="16" width="1.6640625" customWidth="1"/>
    <col min="17" max="17" width="24.5" bestFit="1" customWidth="1"/>
    <col min="18" max="18" width="20" bestFit="1" customWidth="1"/>
  </cols>
  <sheetData>
    <row r="1" spans="1:15" ht="16" thickBot="1" x14ac:dyDescent="0.25">
      <c r="A1" s="85" t="s">
        <v>59</v>
      </c>
      <c r="B1" s="85"/>
      <c r="C1" s="85"/>
    </row>
    <row r="2" spans="1:15" s="3" customFormat="1" ht="15" customHeight="1" x14ac:dyDescent="0.2">
      <c r="A2" s="34" t="s">
        <v>56</v>
      </c>
      <c r="B2" s="35" t="s">
        <v>53</v>
      </c>
      <c r="C2" s="48" t="s">
        <v>60</v>
      </c>
      <c r="G2" s="71" t="s">
        <v>65</v>
      </c>
      <c r="H2" s="72"/>
      <c r="I2" s="72"/>
      <c r="J2" s="72"/>
      <c r="K2" s="72"/>
      <c r="L2" s="72"/>
      <c r="M2" s="73"/>
    </row>
    <row r="3" spans="1:15" ht="15" customHeight="1" thickBot="1" x14ac:dyDescent="0.25">
      <c r="A3" s="81" t="s">
        <v>22</v>
      </c>
      <c r="B3" s="38" t="s">
        <v>0</v>
      </c>
      <c r="C3" s="58">
        <v>0</v>
      </c>
      <c r="G3" s="74"/>
      <c r="H3" s="75"/>
      <c r="I3" s="75"/>
      <c r="J3" s="75"/>
      <c r="K3" s="75"/>
      <c r="L3" s="75"/>
      <c r="M3" s="76"/>
    </row>
    <row r="4" spans="1:15" x14ac:dyDescent="0.2">
      <c r="A4" s="81"/>
      <c r="B4" s="38" t="s">
        <v>1</v>
      </c>
      <c r="C4" s="58">
        <v>0</v>
      </c>
      <c r="G4" s="60"/>
      <c r="H4" s="61"/>
      <c r="I4" s="61"/>
      <c r="J4" s="61"/>
      <c r="K4" s="61"/>
      <c r="L4" s="61"/>
      <c r="M4" s="62"/>
    </row>
    <row r="5" spans="1:15" x14ac:dyDescent="0.2">
      <c r="A5" s="81"/>
      <c r="B5" s="38" t="s">
        <v>2</v>
      </c>
      <c r="C5" s="58">
        <v>0</v>
      </c>
      <c r="G5" s="68"/>
      <c r="H5" s="63"/>
      <c r="I5" s="77" t="s">
        <v>61</v>
      </c>
      <c r="J5" s="77"/>
      <c r="K5" s="77"/>
      <c r="L5" s="63"/>
      <c r="M5" s="64"/>
    </row>
    <row r="6" spans="1:15" ht="15" customHeight="1" x14ac:dyDescent="0.2">
      <c r="A6" s="81"/>
      <c r="B6" s="38" t="s">
        <v>3</v>
      </c>
      <c r="C6" s="58">
        <v>0</v>
      </c>
      <c r="G6" s="68"/>
      <c r="H6" s="63"/>
      <c r="I6" s="77"/>
      <c r="J6" s="77"/>
      <c r="K6" s="77"/>
      <c r="L6" s="63"/>
      <c r="M6" s="64"/>
    </row>
    <row r="7" spans="1:15" ht="16" x14ac:dyDescent="0.2">
      <c r="A7" s="81"/>
      <c r="B7" s="38" t="s">
        <v>4</v>
      </c>
      <c r="C7" s="58">
        <v>0</v>
      </c>
      <c r="G7" s="68"/>
      <c r="H7" s="63"/>
      <c r="I7" s="78" t="s">
        <v>62</v>
      </c>
      <c r="J7" s="78"/>
      <c r="K7" s="59">
        <f>O30+K43+C45+G31</f>
        <v>0</v>
      </c>
      <c r="L7" s="63"/>
      <c r="M7" s="64"/>
    </row>
    <row r="8" spans="1:15" ht="16" x14ac:dyDescent="0.2">
      <c r="A8" s="81"/>
      <c r="B8" s="38" t="s">
        <v>5</v>
      </c>
      <c r="C8" s="58">
        <v>0</v>
      </c>
      <c r="G8" s="68"/>
      <c r="H8" s="63"/>
      <c r="I8" s="79" t="s">
        <v>63</v>
      </c>
      <c r="J8" s="79"/>
      <c r="K8" s="59">
        <f>O31+K44+C46+G32</f>
        <v>0</v>
      </c>
      <c r="L8" s="63"/>
      <c r="M8" s="64"/>
    </row>
    <row r="9" spans="1:15" ht="15" customHeight="1" x14ac:dyDescent="0.2">
      <c r="A9" s="81" t="s">
        <v>13</v>
      </c>
      <c r="B9" s="37" t="s">
        <v>0</v>
      </c>
      <c r="C9" s="58">
        <v>0</v>
      </c>
      <c r="G9" s="68"/>
      <c r="H9" s="63"/>
      <c r="I9" s="80" t="s">
        <v>64</v>
      </c>
      <c r="J9" s="80"/>
      <c r="K9" s="59">
        <f>O32+K45+C47+G33</f>
        <v>0</v>
      </c>
      <c r="L9" s="63"/>
      <c r="M9" s="64"/>
    </row>
    <row r="10" spans="1:15" ht="16" thickBot="1" x14ac:dyDescent="0.25">
      <c r="A10" s="81"/>
      <c r="B10" s="37" t="s">
        <v>1</v>
      </c>
      <c r="C10" s="58">
        <v>0</v>
      </c>
      <c r="G10" s="67"/>
      <c r="H10" s="65"/>
      <c r="I10" s="65"/>
      <c r="J10" s="65"/>
      <c r="K10" s="65"/>
      <c r="L10" s="65"/>
      <c r="M10" s="66"/>
    </row>
    <row r="11" spans="1:15" x14ac:dyDescent="0.2">
      <c r="A11" s="81"/>
      <c r="B11" s="37" t="s">
        <v>2</v>
      </c>
      <c r="C11" s="58">
        <v>0</v>
      </c>
    </row>
    <row r="12" spans="1:15" ht="15" customHeight="1" x14ac:dyDescent="0.2">
      <c r="A12" s="81"/>
      <c r="B12" s="37" t="s">
        <v>3</v>
      </c>
      <c r="C12" s="58">
        <v>0</v>
      </c>
      <c r="E12" s="94" t="s">
        <v>55</v>
      </c>
      <c r="F12" s="95"/>
      <c r="G12" s="96"/>
      <c r="I12" s="94" t="s">
        <v>51</v>
      </c>
      <c r="J12" s="95"/>
      <c r="K12" s="96"/>
      <c r="M12" s="94" t="s">
        <v>58</v>
      </c>
      <c r="N12" s="95"/>
      <c r="O12" s="96"/>
    </row>
    <row r="13" spans="1:15" x14ac:dyDescent="0.2">
      <c r="A13" s="81"/>
      <c r="B13" s="37" t="s">
        <v>4</v>
      </c>
      <c r="C13" s="58">
        <v>0</v>
      </c>
      <c r="E13" s="34" t="s">
        <v>55</v>
      </c>
      <c r="F13" s="35" t="s">
        <v>53</v>
      </c>
      <c r="G13" s="48" t="s">
        <v>60</v>
      </c>
      <c r="H13" s="46"/>
      <c r="I13" s="34" t="s">
        <v>51</v>
      </c>
      <c r="J13" s="35" t="s">
        <v>53</v>
      </c>
      <c r="K13" s="48" t="s">
        <v>60</v>
      </c>
      <c r="L13" s="3"/>
      <c r="M13" s="34" t="s">
        <v>57</v>
      </c>
      <c r="N13" s="35" t="s">
        <v>53</v>
      </c>
      <c r="O13" s="48" t="s">
        <v>60</v>
      </c>
    </row>
    <row r="14" spans="1:15" x14ac:dyDescent="0.2">
      <c r="A14" s="81"/>
      <c r="B14" s="37" t="s">
        <v>5</v>
      </c>
      <c r="C14" s="58">
        <v>0</v>
      </c>
      <c r="E14" s="82" t="s">
        <v>38</v>
      </c>
      <c r="F14" s="38" t="s">
        <v>0</v>
      </c>
      <c r="G14" s="58">
        <v>0</v>
      </c>
      <c r="H14" s="47"/>
      <c r="I14" s="82" t="s">
        <v>29</v>
      </c>
      <c r="J14" s="37" t="s">
        <v>0</v>
      </c>
      <c r="K14" s="58">
        <v>0</v>
      </c>
      <c r="M14" s="82" t="s">
        <v>23</v>
      </c>
      <c r="N14" s="37" t="s">
        <v>44</v>
      </c>
      <c r="O14" s="58">
        <v>0</v>
      </c>
    </row>
    <row r="15" spans="1:15" ht="15" customHeight="1" x14ac:dyDescent="0.2">
      <c r="A15" s="81" t="s">
        <v>14</v>
      </c>
      <c r="B15" s="37" t="s">
        <v>0</v>
      </c>
      <c r="C15" s="58">
        <v>0</v>
      </c>
      <c r="E15" s="83"/>
      <c r="F15" s="38" t="s">
        <v>1</v>
      </c>
      <c r="G15" s="58">
        <v>0</v>
      </c>
      <c r="I15" s="83"/>
      <c r="J15" s="37" t="s">
        <v>1</v>
      </c>
      <c r="K15" s="58">
        <v>0</v>
      </c>
      <c r="M15" s="83"/>
      <c r="N15" s="37" t="s">
        <v>25</v>
      </c>
      <c r="O15" s="58">
        <v>0</v>
      </c>
    </row>
    <row r="16" spans="1:15" x14ac:dyDescent="0.2">
      <c r="A16" s="81"/>
      <c r="B16" s="37" t="s">
        <v>1</v>
      </c>
      <c r="C16" s="58">
        <v>0</v>
      </c>
      <c r="E16" s="84"/>
      <c r="F16" s="38" t="s">
        <v>5</v>
      </c>
      <c r="G16" s="58">
        <v>0</v>
      </c>
      <c r="I16" s="83"/>
      <c r="J16" s="37" t="s">
        <v>2</v>
      </c>
      <c r="K16" s="58">
        <v>0</v>
      </c>
      <c r="M16" s="83"/>
      <c r="N16" s="37" t="s">
        <v>26</v>
      </c>
      <c r="O16" s="58">
        <v>0</v>
      </c>
    </row>
    <row r="17" spans="1:15" x14ac:dyDescent="0.2">
      <c r="A17" s="81"/>
      <c r="B17" s="37" t="s">
        <v>2</v>
      </c>
      <c r="C17" s="58">
        <v>0</v>
      </c>
      <c r="E17" s="82" t="s">
        <v>39</v>
      </c>
      <c r="F17" s="37" t="s">
        <v>0</v>
      </c>
      <c r="G17" s="58">
        <v>0</v>
      </c>
      <c r="I17" s="84"/>
      <c r="J17" s="37" t="s">
        <v>5</v>
      </c>
      <c r="K17" s="58">
        <v>0</v>
      </c>
      <c r="M17" s="84"/>
      <c r="N17" s="37" t="s">
        <v>5</v>
      </c>
      <c r="O17" s="58">
        <v>0</v>
      </c>
    </row>
    <row r="18" spans="1:15" x14ac:dyDescent="0.2">
      <c r="A18" s="81"/>
      <c r="B18" s="37" t="s">
        <v>3</v>
      </c>
      <c r="C18" s="58">
        <v>0</v>
      </c>
      <c r="E18" s="83"/>
      <c r="F18" s="37" t="s">
        <v>1</v>
      </c>
      <c r="G18" s="58">
        <v>0</v>
      </c>
      <c r="I18" s="82" t="s">
        <v>30</v>
      </c>
      <c r="J18" s="37" t="s">
        <v>0</v>
      </c>
      <c r="K18" s="58">
        <v>0</v>
      </c>
      <c r="M18" s="82" t="s">
        <v>27</v>
      </c>
      <c r="N18" s="37" t="s">
        <v>44</v>
      </c>
      <c r="O18" s="58">
        <v>0</v>
      </c>
    </row>
    <row r="19" spans="1:15" x14ac:dyDescent="0.2">
      <c r="A19" s="81"/>
      <c r="B19" s="37" t="s">
        <v>4</v>
      </c>
      <c r="C19" s="58">
        <v>0</v>
      </c>
      <c r="E19" s="84"/>
      <c r="F19" s="37" t="s">
        <v>5</v>
      </c>
      <c r="G19" s="58">
        <v>0</v>
      </c>
      <c r="I19" s="83"/>
      <c r="J19" s="37" t="s">
        <v>1</v>
      </c>
      <c r="K19" s="58">
        <v>0</v>
      </c>
      <c r="M19" s="83"/>
      <c r="N19" s="37" t="s">
        <v>25</v>
      </c>
      <c r="O19" s="58">
        <v>0</v>
      </c>
    </row>
    <row r="20" spans="1:15" x14ac:dyDescent="0.2">
      <c r="A20" s="81"/>
      <c r="B20" s="37" t="s">
        <v>5</v>
      </c>
      <c r="C20" s="58">
        <v>0</v>
      </c>
      <c r="E20" s="82" t="s">
        <v>40</v>
      </c>
      <c r="F20" s="37" t="s">
        <v>0</v>
      </c>
      <c r="G20" s="58">
        <v>0</v>
      </c>
      <c r="I20" s="83"/>
      <c r="J20" s="37" t="s">
        <v>2</v>
      </c>
      <c r="K20" s="58">
        <v>0</v>
      </c>
      <c r="M20" s="83"/>
      <c r="N20" s="37" t="s">
        <v>26</v>
      </c>
      <c r="O20" s="58">
        <v>0</v>
      </c>
    </row>
    <row r="21" spans="1:15" ht="15" customHeight="1" x14ac:dyDescent="0.2">
      <c r="A21" s="81" t="s">
        <v>15</v>
      </c>
      <c r="B21" s="38" t="s">
        <v>0</v>
      </c>
      <c r="C21" s="58">
        <v>0</v>
      </c>
      <c r="E21" s="84"/>
      <c r="F21" s="37" t="s">
        <v>1</v>
      </c>
      <c r="G21" s="58">
        <v>0</v>
      </c>
      <c r="I21" s="84"/>
      <c r="J21" s="37" t="s">
        <v>5</v>
      </c>
      <c r="K21" s="58">
        <v>0</v>
      </c>
      <c r="M21" s="84"/>
      <c r="N21" s="37" t="s">
        <v>5</v>
      </c>
      <c r="O21" s="58">
        <v>0</v>
      </c>
    </row>
    <row r="22" spans="1:15" x14ac:dyDescent="0.2">
      <c r="A22" s="81"/>
      <c r="B22" s="38" t="s">
        <v>1</v>
      </c>
      <c r="C22" s="58">
        <v>0</v>
      </c>
      <c r="E22" s="82" t="s">
        <v>41</v>
      </c>
      <c r="F22" s="37" t="s">
        <v>0</v>
      </c>
      <c r="G22" s="58">
        <v>0</v>
      </c>
      <c r="I22" s="82" t="s">
        <v>31</v>
      </c>
      <c r="J22" s="37" t="s">
        <v>0</v>
      </c>
      <c r="K22" s="58">
        <v>0</v>
      </c>
      <c r="M22" s="82" t="s">
        <v>48</v>
      </c>
      <c r="N22" s="37" t="s">
        <v>44</v>
      </c>
      <c r="O22" s="58">
        <v>0</v>
      </c>
    </row>
    <row r="23" spans="1:15" x14ac:dyDescent="0.2">
      <c r="A23" s="81"/>
      <c r="B23" s="38" t="s">
        <v>2</v>
      </c>
      <c r="C23" s="58">
        <v>0</v>
      </c>
      <c r="E23" s="83"/>
      <c r="F23" s="37" t="s">
        <v>1</v>
      </c>
      <c r="G23" s="58">
        <v>0</v>
      </c>
      <c r="I23" s="83"/>
      <c r="J23" s="37" t="s">
        <v>1</v>
      </c>
      <c r="K23" s="58">
        <v>0</v>
      </c>
      <c r="M23" s="83"/>
      <c r="N23" s="37" t="s">
        <v>25</v>
      </c>
      <c r="O23" s="58">
        <v>0</v>
      </c>
    </row>
    <row r="24" spans="1:15" x14ac:dyDescent="0.2">
      <c r="A24" s="81"/>
      <c r="B24" s="38" t="s">
        <v>3</v>
      </c>
      <c r="C24" s="58">
        <v>0</v>
      </c>
      <c r="E24" s="84"/>
      <c r="F24" s="41" t="s">
        <v>5</v>
      </c>
      <c r="G24" s="58">
        <v>0</v>
      </c>
      <c r="I24" s="84"/>
      <c r="J24" s="37" t="s">
        <v>5</v>
      </c>
      <c r="K24" s="58">
        <v>0</v>
      </c>
      <c r="M24" s="83"/>
      <c r="N24" s="37" t="s">
        <v>26</v>
      </c>
      <c r="O24" s="58">
        <v>0</v>
      </c>
    </row>
    <row r="25" spans="1:15" x14ac:dyDescent="0.2">
      <c r="A25" s="81"/>
      <c r="B25" s="38" t="s">
        <v>4</v>
      </c>
      <c r="C25" s="58">
        <v>0</v>
      </c>
      <c r="E25" s="82" t="s">
        <v>42</v>
      </c>
      <c r="F25" s="38" t="s">
        <v>0</v>
      </c>
      <c r="G25" s="58">
        <v>0</v>
      </c>
      <c r="I25" s="82" t="s">
        <v>76</v>
      </c>
      <c r="J25" s="37" t="s">
        <v>0</v>
      </c>
      <c r="K25" s="58">
        <v>0</v>
      </c>
      <c r="M25" s="84"/>
      <c r="N25" s="37" t="s">
        <v>5</v>
      </c>
      <c r="O25" s="58">
        <v>0</v>
      </c>
    </row>
    <row r="26" spans="1:15" x14ac:dyDescent="0.2">
      <c r="A26" s="81"/>
      <c r="B26" s="38" t="s">
        <v>5</v>
      </c>
      <c r="C26" s="58">
        <v>0</v>
      </c>
      <c r="E26" s="83"/>
      <c r="F26" s="38" t="s">
        <v>1</v>
      </c>
      <c r="G26" s="58">
        <v>0</v>
      </c>
      <c r="I26" s="83"/>
      <c r="J26" s="37" t="s">
        <v>1</v>
      </c>
      <c r="K26" s="58">
        <v>0</v>
      </c>
      <c r="M26" s="82" t="s">
        <v>28</v>
      </c>
      <c r="N26" s="37" t="s">
        <v>44</v>
      </c>
      <c r="O26" s="58">
        <v>0</v>
      </c>
    </row>
    <row r="27" spans="1:15" ht="15" customHeight="1" x14ac:dyDescent="0.2">
      <c r="A27" s="84" t="s">
        <v>16</v>
      </c>
      <c r="B27" s="42" t="s">
        <v>0</v>
      </c>
      <c r="C27" s="58">
        <v>0</v>
      </c>
      <c r="E27" s="84"/>
      <c r="F27" s="38" t="s">
        <v>5</v>
      </c>
      <c r="G27" s="58">
        <v>0</v>
      </c>
      <c r="I27" s="83"/>
      <c r="J27" s="37" t="s">
        <v>2</v>
      </c>
      <c r="K27" s="58">
        <v>0</v>
      </c>
      <c r="M27" s="83"/>
      <c r="N27" s="37" t="s">
        <v>25</v>
      </c>
      <c r="O27" s="58">
        <v>0</v>
      </c>
    </row>
    <row r="28" spans="1:15" ht="15" customHeight="1" x14ac:dyDescent="0.2">
      <c r="A28" s="81"/>
      <c r="B28" s="38" t="s">
        <v>1</v>
      </c>
      <c r="C28" s="58">
        <v>0</v>
      </c>
      <c r="E28" s="82" t="s">
        <v>43</v>
      </c>
      <c r="F28" s="37" t="s">
        <v>44</v>
      </c>
      <c r="G28" s="58">
        <v>0</v>
      </c>
      <c r="I28" s="84"/>
      <c r="J28" s="37" t="s">
        <v>5</v>
      </c>
      <c r="K28" s="58">
        <v>0</v>
      </c>
      <c r="M28" s="83"/>
      <c r="N28" s="37" t="s">
        <v>26</v>
      </c>
      <c r="O28" s="58">
        <v>0</v>
      </c>
    </row>
    <row r="29" spans="1:15" x14ac:dyDescent="0.2">
      <c r="A29" s="81"/>
      <c r="B29" s="38" t="s">
        <v>2</v>
      </c>
      <c r="C29" s="58">
        <v>0</v>
      </c>
      <c r="E29" s="83"/>
      <c r="F29" s="37" t="s">
        <v>26</v>
      </c>
      <c r="G29" s="58">
        <v>0</v>
      </c>
      <c r="I29" s="82" t="s">
        <v>75</v>
      </c>
      <c r="J29" s="37" t="s">
        <v>0</v>
      </c>
      <c r="K29" s="58">
        <v>0</v>
      </c>
      <c r="M29" s="84"/>
      <c r="N29" s="37" t="s">
        <v>5</v>
      </c>
      <c r="O29" s="58">
        <v>0</v>
      </c>
    </row>
    <row r="30" spans="1:15" x14ac:dyDescent="0.2">
      <c r="A30" s="81"/>
      <c r="B30" s="38" t="s">
        <v>3</v>
      </c>
      <c r="C30" s="58">
        <v>0</v>
      </c>
      <c r="E30" s="84"/>
      <c r="F30" s="37" t="s">
        <v>5</v>
      </c>
      <c r="G30" s="58">
        <v>0</v>
      </c>
      <c r="I30" s="83"/>
      <c r="J30" s="37" t="s">
        <v>1</v>
      </c>
      <c r="K30" s="58">
        <v>0</v>
      </c>
      <c r="M30" s="36" t="s">
        <v>54</v>
      </c>
      <c r="N30" s="49" t="s">
        <v>45</v>
      </c>
      <c r="O30" s="54">
        <f>(O$14*'Stawki KFD'!$C$79+O$15*'Stawki KFD'!$D$79+O$16*'Stawki KFD'!$E$79+O$17*'Stawki KFD'!$H$79)+(O$18*'Stawki KFD'!$C$82+O$19*'Stawki KFD'!$D$82+O$20*'Stawki KFD'!$E$82+O$21*'Stawki KFD'!$H$82)+(O$22*'Stawki KFD'!$C$85+O$23*'Stawki KFD'!$D$85+O$24*'Stawki KFD'!$E$85+O$25*'Stawki KFD'!$H$85)+(O$26*'Stawki KFD'!$C$88+O$27*'Stawki KFD'!$D$88+O$28*'Stawki KFD'!$E$88+O$29*'Stawki KFD'!$H$88)</f>
        <v>0</v>
      </c>
    </row>
    <row r="31" spans="1:15" x14ac:dyDescent="0.2">
      <c r="A31" s="81"/>
      <c r="B31" s="38" t="s">
        <v>4</v>
      </c>
      <c r="C31" s="58">
        <v>0</v>
      </c>
      <c r="E31" s="36" t="s">
        <v>54</v>
      </c>
      <c r="F31" s="49" t="s">
        <v>45</v>
      </c>
      <c r="G31" s="56">
        <f>(G$14*'Stawki KFD'!$C$33+G$15*'Stawki KFD'!$D$33+G$16*'Stawki KFD'!$H$33)+(G$17*'Stawki KFD'!$C$36+G$18*'Stawki KFD'!$D$36+G$19*'Stawki KFD'!$H$36)+(G$20*'Stawki KFD'!$C$39+G$21*'Stawki KFD'!$D$39)+(G$22*'Stawki KFD'!$C$42+G$23*'Stawki KFD'!$D$42+G$24*'Stawki KFD'!$H$42)+(G$25*'Stawki KFD'!$C$45+G$26*'Stawki KFD'!$D$45+G$27*'Stawki KFD'!$H$45)+(G$28*'Stawki KFD'!$C$91+G$29*'Stawki KFD'!$E$91+G$30*'Stawki KFD'!$H$91)</f>
        <v>0</v>
      </c>
      <c r="I31" s="83"/>
      <c r="J31" s="37" t="s">
        <v>2</v>
      </c>
      <c r="K31" s="58">
        <v>0</v>
      </c>
      <c r="M31" s="36" t="s">
        <v>57</v>
      </c>
      <c r="N31" s="50" t="s">
        <v>46</v>
      </c>
      <c r="O31" s="55">
        <f>(O$14*'Stawki KFD'!$C$80+O$15*'Stawki KFD'!$D$80+O$16*'Stawki KFD'!$E$80+O$17*'Stawki KFD'!$H$80)+(O$18*'Stawki KFD'!$C$83+O$19*'Stawki KFD'!$D$83+O$20*'Stawki KFD'!$E$83+O$21*'Stawki KFD'!$H$83)+(O$22*'Stawki KFD'!$C$86+O$23*'Stawki KFD'!$D$86+O$24*'Stawki KFD'!$E$86+O$25*'Stawki KFD'!$H$86)+(O$26*'Stawki KFD'!$C$89+O$27*'Stawki KFD'!$D$89+O$28*'Stawki KFD'!$E$89+O$29*'Stawki KFD'!$H$89)</f>
        <v>0</v>
      </c>
    </row>
    <row r="32" spans="1:15" x14ac:dyDescent="0.2">
      <c r="A32" s="81"/>
      <c r="B32" s="38" t="s">
        <v>5</v>
      </c>
      <c r="C32" s="58">
        <v>0</v>
      </c>
      <c r="E32" s="36" t="s">
        <v>55</v>
      </c>
      <c r="F32" s="50" t="s">
        <v>46</v>
      </c>
      <c r="G32" s="57">
        <f>(G$14*'Stawki KFD'!$C$34+G$15*'Stawki KFD'!$D$34+G$16*'Stawki KFD'!$H$34)+(G$17*'Stawki KFD'!$C$37+G$18*'Stawki KFD'!$D$37+G$19*'Stawki KFD'!$H$37)+(G$20*'Stawki KFD'!$C$40+G$21*'Stawki KFD'!$D$40)+(G$22*'Stawki KFD'!$C$43+G$23*'Stawki KFD'!$D$43+G$24*'Stawki KFD'!$H$43)+(G$25*'Stawki KFD'!$C$46+G$26*'Stawki KFD'!$D$46+G$27*'Stawki KFD'!$H$46)+(G$28*'Stawki KFD'!$C$92+G$29*'Stawki KFD'!$E$92+G$30*'Stawki KFD'!$H$92)</f>
        <v>0</v>
      </c>
      <c r="I32" s="84"/>
      <c r="J32" s="37" t="s">
        <v>5</v>
      </c>
      <c r="K32" s="58">
        <v>0</v>
      </c>
      <c r="N32" s="51" t="s">
        <v>47</v>
      </c>
      <c r="O32" s="52">
        <f>(O$14*'Stawki KFD'!$C$81+O$15*'Stawki KFD'!$D$81+O$16*'Stawki KFD'!$E$81+O$17*'Stawki KFD'!$H$81)+(O$18*'Stawki KFD'!$C$84+O$19*'Stawki KFD'!$D$84+O$20*'Stawki KFD'!$E$84+O$21*'Stawki KFD'!$H$84)+(O$22*'Stawki KFD'!$C$87+O$23*'Stawki KFD'!$D$87+O$24*'Stawki KFD'!$E$87+O$25*'Stawki KFD'!$H$87)+(O$26*'Stawki KFD'!$C$90+O$27*'Stawki KFD'!$D$90+O$28*'Stawki KFD'!$E$90+O$29*'Stawki KFD'!$H$90)</f>
        <v>0</v>
      </c>
    </row>
    <row r="33" spans="1:11" x14ac:dyDescent="0.2">
      <c r="A33" s="81" t="s">
        <v>17</v>
      </c>
      <c r="B33" s="37" t="s">
        <v>0</v>
      </c>
      <c r="C33" s="58">
        <v>0</v>
      </c>
      <c r="F33" s="51" t="s">
        <v>47</v>
      </c>
      <c r="G33" s="53">
        <f>(G$14*'Stawki KFD'!$C$35+G$15*'Stawki KFD'!$D$35+G$16*'Stawki KFD'!$H$35)+(G$17*'Stawki KFD'!$C$38+G$18*'Stawki KFD'!$D$38+G$19*'Stawki KFD'!$H$38)+(G$20*'Stawki KFD'!$C$41+G$21*'Stawki KFD'!$D$41)+(G$22*'Stawki KFD'!$C$44+G$23*'Stawki KFD'!$D$44+G$24*'Stawki KFD'!$H$44)+(G$25*'Stawki KFD'!$C$47+G$26*'Stawki KFD'!$D$47+G$27*'Stawki KFD'!$H$47)+(G$28*'Stawki KFD'!$C$93+G$29*'Stawki KFD'!$E$93+G$30*'Stawki KFD'!$H$93)</f>
        <v>0</v>
      </c>
      <c r="I33" s="82" t="s">
        <v>78</v>
      </c>
      <c r="J33" s="37" t="s">
        <v>0</v>
      </c>
      <c r="K33" s="58">
        <v>0</v>
      </c>
    </row>
    <row r="34" spans="1:11" x14ac:dyDescent="0.2">
      <c r="A34" s="81"/>
      <c r="B34" s="37" t="s">
        <v>1</v>
      </c>
      <c r="C34" s="58">
        <v>0</v>
      </c>
      <c r="I34" s="83"/>
      <c r="J34" s="37" t="s">
        <v>1</v>
      </c>
      <c r="K34" s="58">
        <v>0</v>
      </c>
    </row>
    <row r="35" spans="1:11" x14ac:dyDescent="0.2">
      <c r="A35" s="81"/>
      <c r="B35" s="37" t="s">
        <v>5</v>
      </c>
      <c r="C35" s="58">
        <v>0</v>
      </c>
      <c r="I35" s="83"/>
      <c r="J35" s="37" t="s">
        <v>2</v>
      </c>
      <c r="K35" s="58">
        <v>0</v>
      </c>
    </row>
    <row r="36" spans="1:11" x14ac:dyDescent="0.2">
      <c r="A36" s="81" t="s">
        <v>18</v>
      </c>
      <c r="B36" s="37" t="s">
        <v>0</v>
      </c>
      <c r="C36" s="58">
        <v>0</v>
      </c>
      <c r="I36" s="84"/>
      <c r="J36" s="37" t="s">
        <v>5</v>
      </c>
      <c r="K36" s="58">
        <v>0</v>
      </c>
    </row>
    <row r="37" spans="1:11" ht="15" customHeight="1" x14ac:dyDescent="0.2">
      <c r="A37" s="81"/>
      <c r="B37" s="37" t="s">
        <v>1</v>
      </c>
      <c r="C37" s="58">
        <v>0</v>
      </c>
      <c r="I37" s="82" t="s">
        <v>77</v>
      </c>
      <c r="J37" s="37" t="s">
        <v>0</v>
      </c>
      <c r="K37" s="58">
        <v>0</v>
      </c>
    </row>
    <row r="38" spans="1:11" x14ac:dyDescent="0.2">
      <c r="A38" s="81"/>
      <c r="B38" s="37" t="s">
        <v>5</v>
      </c>
      <c r="C38" s="58">
        <v>0</v>
      </c>
      <c r="I38" s="84"/>
      <c r="J38" s="37" t="s">
        <v>1</v>
      </c>
      <c r="K38" s="58">
        <v>0</v>
      </c>
    </row>
    <row r="39" spans="1:11" x14ac:dyDescent="0.2">
      <c r="A39" s="81" t="s">
        <v>19</v>
      </c>
      <c r="B39" s="37" t="s">
        <v>0</v>
      </c>
      <c r="C39" s="58">
        <v>0</v>
      </c>
      <c r="I39" s="82" t="s">
        <v>73</v>
      </c>
      <c r="J39" s="37" t="s">
        <v>0</v>
      </c>
      <c r="K39" s="58">
        <v>0</v>
      </c>
    </row>
    <row r="40" spans="1:11" x14ac:dyDescent="0.2">
      <c r="A40" s="81"/>
      <c r="B40" s="37" t="s">
        <v>1</v>
      </c>
      <c r="C40" s="58">
        <v>0</v>
      </c>
      <c r="I40" s="84"/>
      <c r="J40" s="37" t="s">
        <v>1</v>
      </c>
      <c r="K40" s="58">
        <v>0</v>
      </c>
    </row>
    <row r="41" spans="1:11" x14ac:dyDescent="0.2">
      <c r="A41" s="81" t="s">
        <v>20</v>
      </c>
      <c r="B41" s="37" t="s">
        <v>0</v>
      </c>
      <c r="C41" s="58">
        <v>0</v>
      </c>
      <c r="I41" s="82" t="s">
        <v>74</v>
      </c>
      <c r="J41" s="37" t="s">
        <v>0</v>
      </c>
      <c r="K41" s="58">
        <v>0</v>
      </c>
    </row>
    <row r="42" spans="1:11" x14ac:dyDescent="0.2">
      <c r="A42" s="81"/>
      <c r="B42" s="37" t="s">
        <v>1</v>
      </c>
      <c r="C42" s="58">
        <v>0</v>
      </c>
      <c r="I42" s="84"/>
      <c r="J42" s="37" t="s">
        <v>1</v>
      </c>
      <c r="K42" s="58">
        <v>0</v>
      </c>
    </row>
    <row r="43" spans="1:11" x14ac:dyDescent="0.2">
      <c r="A43" s="81" t="s">
        <v>21</v>
      </c>
      <c r="B43" s="38" t="s">
        <v>0</v>
      </c>
      <c r="C43" s="58">
        <v>0</v>
      </c>
      <c r="I43" s="36" t="s">
        <v>54</v>
      </c>
      <c r="J43" s="49" t="s">
        <v>45</v>
      </c>
      <c r="K43" s="56">
        <f>(K$14*'Stawki KFD'!$C$50+K$15*'Stawki KFD'!$D$50+K$16*'Stawki KFD'!$E$50+K$17*'Stawki KFD'!$H$50)+(K$18*'Stawki KFD'!$C$53+K$19*'Stawki KFD'!$D$53+K$20*'Stawki KFD'!$E$53+K$21*'Stawki KFD'!$H$53)+(K$22*'Stawki KFD'!$C$56+K$23*'Stawki KFD'!$D$56+K$24*'Stawki KFD'!$H$56+K$25*'Stawki KFD'!C59+K$26*'Stawki KFD'!D59+K$27*'Stawki KFD'!E59+K$28*'Stawki KFD'!H59+K$29*'Stawki KFD'!C62+K$30*'Stawki KFD'!D62+K$31*'Stawki KFD'!E62+K$32*'Stawki KFD'!H62+K$33*'Stawki KFD'!C65+K$34*'Stawki KFD'!D65+K$35*'Stawki KFD'!E65+K$36*'Stawki KFD'!H65+K$37*'Stawki KFD'!C68+K$38*'Stawki KFD'!D68+K$39*'Stawki KFD'!C71+K$40*'Stawki KFD'!D71+K$41*'Stawki KFD'!C74+K$42*'Stawki KFD'!D74)</f>
        <v>0</v>
      </c>
    </row>
    <row r="44" spans="1:11" x14ac:dyDescent="0.2">
      <c r="A44" s="82"/>
      <c r="B44" s="40" t="s">
        <v>1</v>
      </c>
      <c r="C44" s="58">
        <v>0</v>
      </c>
      <c r="I44" s="36" t="s">
        <v>51</v>
      </c>
      <c r="J44" s="50" t="s">
        <v>46</v>
      </c>
      <c r="K44" s="57">
        <f>(K$14*'Stawki KFD'!$C$51+K$15*'Stawki KFD'!$D$51+K$16*'Stawki KFD'!$E$51+K$17*'Stawki KFD'!$H$51)+(K$18*'Stawki KFD'!$C$54+K$19*'Stawki KFD'!$D$54+K$20*'Stawki KFD'!$E$54+K$21*'Stawki KFD'!$H$54)+(K$22*'Stawki KFD'!$C$57+K$23*'Stawki KFD'!$D$57+K$24*'Stawki KFD'!$H$57)+K$25*'Stawki KFD'!C60+K$26*'Stawki KFD'!D60+K$27*'Stawki KFD'!E60+K$28*'Stawki KFD'!H60+K$29*'Stawki KFD'!C63+K$30*'Stawki KFD'!D63+K$31*'Stawki KFD'!E63+K$32*'Stawki KFD'!H63+K$33*'Stawki KFD'!C66+K$34*'Stawki KFD'!D66+K$35*'Stawki KFD'!E66+K$36*'Stawki KFD'!H66+K$37*'Stawki KFD'!C69+K$38*'Stawki KFD'!D69+K$39*'Stawki KFD'!C72+K$40*'Stawki KFD'!D72+K$41*'Stawki KFD'!C75+K$42*'Stawki KFD'!D75</f>
        <v>0</v>
      </c>
    </row>
    <row r="45" spans="1:11" ht="15" customHeight="1" x14ac:dyDescent="0.2">
      <c r="A45" s="36" t="s">
        <v>54</v>
      </c>
      <c r="B45" s="49" t="s">
        <v>45</v>
      </c>
      <c r="C45" s="56">
        <f>(C$3*'Stawki KFD'!$C$3+C$4*'Stawki KFD'!$D$3+C$5*'Stawki KFD'!$E$3+C$6*'Stawki KFD'!$F$3+C$7*'Stawki KFD'!$G$3+C$8*'Stawki KFD'!$H$3)+(C$9*'Stawki KFD'!$C$6+C$10*'Stawki KFD'!$D$6+C$11*'Stawki KFD'!$E$6+C$12*'Stawki KFD'!$F$6+C$13*'Stawki KFD'!$G$6+C$14*'Stawki KFD'!$H$6)+(C$15*'Stawki KFD'!$C$9+C$16*'Stawki KFD'!$D$9+C$17*'Stawki KFD'!$E$9+C$18*'Stawki KFD'!$F$9+C$19*'Stawki KFD'!$G$9+C$20*'Stawki KFD'!$H$9)+(C$21*'Stawki KFD'!$C$12+C$22*'Stawki KFD'!$D$12+C$23*'Stawki KFD'!$E$12+C$24*'Stawki KFD'!$F$12+C$25*'Stawki KFD'!$G$12+C$26*'Stawki KFD'!$H$12)+(C$27*'Stawki KFD'!$C$15+C$28*'Stawki KFD'!$D$15+C$29*'Stawki KFD'!$E$15+C$30*'Stawki KFD'!$F$15+C$31*'Stawki KFD'!$G$15+C$32*'Stawki KFD'!$H$15)+(C$33*'Stawki KFD'!$C$18+C$34*'Stawki KFD'!$D$18+C$35*'Stawki KFD'!$H$18)+(C$36*'Stawki KFD'!$C$21+C$37*'Stawki KFD'!$D$21+C$38*'Stawki KFD'!$H$21)+(C$39*'Stawki KFD'!$C$24+C$40*'Stawki KFD'!$D$24)+(C$41*'Stawki KFD'!$C$27+C$42*'Stawki KFD'!$D$27)+(C$43*'Stawki KFD'!$C$30+C$44*'Stawki KFD'!$D$30)</f>
        <v>0</v>
      </c>
      <c r="J45" s="51" t="s">
        <v>47</v>
      </c>
      <c r="K45" s="53">
        <f>(K$14*'Stawki KFD'!$C$52+K$15*'Stawki KFD'!$D$52+K$16*'Stawki KFD'!$E$52+K$17*'Stawki KFD'!$H$52)+(K$18*'Stawki KFD'!$C$55+K$19*'Stawki KFD'!$D$55+K$20*'Stawki KFD'!$E$55+K$21*'Stawki KFD'!$H$55)+(K$22*'Stawki KFD'!$C$58+K$23*'Stawki KFD'!$D$58+K$24*'Stawki KFD'!$H$58)+K$25*'Stawki KFD'!C61+K$26*'Stawki KFD'!D61+K$27*'Stawki KFD'!E61+K$28*'Stawki KFD'!H61+K$29*'Stawki KFD'!C64+K$30*'Stawki KFD'!D64+K$31*'Stawki KFD'!E64+K$32*'Stawki KFD'!H64+K$33*'Stawki KFD'!C67+K$34*'Stawki KFD'!D67+K$35*'Stawki KFD'!E67+K$36*'Stawki KFD'!H67+K$37*'Stawki KFD'!C70+K$38*'Stawki KFD'!D70+K$39*'Stawki KFD'!C73+K$40*'Stawki KFD'!D73+K$41*'Stawki KFD'!C76+K$42*'Stawki KFD'!D76</f>
        <v>0</v>
      </c>
    </row>
    <row r="46" spans="1:11" x14ac:dyDescent="0.2">
      <c r="A46" s="36" t="s">
        <v>59</v>
      </c>
      <c r="B46" s="50" t="s">
        <v>46</v>
      </c>
      <c r="C46" s="57">
        <f>(C$3*'Stawki KFD'!$C$4+C$4*'Stawki KFD'!$D$4+C$5*'Stawki KFD'!$E$4+C$6*'Stawki KFD'!$F$4+C$7*'Stawki KFD'!$G$4+C$8*'Stawki KFD'!$H$4)+(C$9*'Stawki KFD'!$C$7+C$10*'Stawki KFD'!$D$7+C$11*'Stawki KFD'!$E$7+C$12*'Stawki KFD'!$F$7+C$13*'Stawki KFD'!$G$7+C$14*'Stawki KFD'!$H$7)+(C$15*'Stawki KFD'!$C$10+C$16*'Stawki KFD'!$D$10+C$17*'Stawki KFD'!$E$10+C$18*'Stawki KFD'!$F$10+C$19*'Stawki KFD'!$G$10+C$20*'Stawki KFD'!$H$10)+(C$21*'Stawki KFD'!$C$13+C$22*'Stawki KFD'!$D$13+C$23*'Stawki KFD'!$E$13+C$24*'Stawki KFD'!$F$13+C$25*'Stawki KFD'!$G$13+C$26*'Stawki KFD'!$H$13)+(C$27*'Stawki KFD'!$C$16+C$28*'Stawki KFD'!$D$16+C$29*'Stawki KFD'!$E$16+C$30*'Stawki KFD'!$F$16+C$31*'Stawki KFD'!$G$16+C$32*'Stawki KFD'!$H$16)+(C$33*'Stawki KFD'!$C$19+C$34*'Stawki KFD'!$D$19+C$35*'Stawki KFD'!$H$19)+(C$36*'Stawki KFD'!$C$22+C$37*'Stawki KFD'!$D$22+C$38*'Stawki KFD'!$H$22)+(C$39*'Stawki KFD'!$C$25+C$40*'Stawki KFD'!$D$25)+(C$41*'Stawki KFD'!$C$28+C$42*'Stawki KFD'!$D$28)+(C$43*'Stawki KFD'!$C$31+C$44*'Stawki KFD'!$D$31)</f>
        <v>0</v>
      </c>
    </row>
    <row r="47" spans="1:11" x14ac:dyDescent="0.2">
      <c r="B47" s="51" t="s">
        <v>47</v>
      </c>
      <c r="C47" s="53">
        <f>(C$3*'Stawki KFD'!$C$5+C$4*'Stawki KFD'!$D$5+C$5*'Stawki KFD'!$E$5+C$6*'Stawki KFD'!$F$5+C$7*'Stawki KFD'!$G$5+C$8*'Stawki KFD'!$H$5)+(C$9*'Stawki KFD'!$C$8+C$10*'Stawki KFD'!$D$8+C$11*'Stawki KFD'!$E$8+C$12*'Stawki KFD'!$F$8+C$13*'Stawki KFD'!$G$8+C$14*'Stawki KFD'!$H$8)+(C$15*'Stawki KFD'!$C$11+C$16*'Stawki KFD'!$D$11+C$17*'Stawki KFD'!$E$11+C$18*'Stawki KFD'!$F$11+C$19*'Stawki KFD'!$G$11+C$20*'Stawki KFD'!$H$11)+(C$21*'Stawki KFD'!$C$14+C$22*'Stawki KFD'!$D$14+C$23*'Stawki KFD'!$E$14+C$24*'Stawki KFD'!$F$14+C$25*'Stawki KFD'!$G$14+C$26*'Stawki KFD'!$H$14)+(C$27*'Stawki KFD'!$C$17+C$28*'Stawki KFD'!$D$17+C$29*'Stawki KFD'!$E$17+C$30*'Stawki KFD'!$F$17+C$31*'Stawki KFD'!$G$17+C$32*'Stawki KFD'!$H$17)+(C$33*'Stawki KFD'!$C$20+C$34*'Stawki KFD'!$D$20+C$35*'Stawki KFD'!$H$20)+(C$36*'Stawki KFD'!$C$23+C$37*'Stawki KFD'!$D$23+C$38*'Stawki KFD'!$H$23)+(C$39*'Stawki KFD'!$C$26+C$40*'Stawki KFD'!$D$26)+(C$41*'Stawki KFD'!$C$29+C$42*'Stawki KFD'!$D$29)+(C$43*'Stawki KFD'!$C$32+C$44*'Stawki KFD'!$D$32)</f>
        <v>0</v>
      </c>
    </row>
    <row r="48" spans="1:11" ht="15" customHeight="1" x14ac:dyDescent="0.2"/>
    <row r="49" ht="15" customHeight="1" x14ac:dyDescent="0.2"/>
    <row r="51" ht="15" customHeight="1" x14ac:dyDescent="0.2"/>
    <row r="65" ht="15" customHeight="1" x14ac:dyDescent="0.2"/>
    <row r="68" ht="15" customHeight="1" x14ac:dyDescent="0.2"/>
    <row r="69" ht="16" customHeight="1" x14ac:dyDescent="0.2"/>
    <row r="79" ht="15" customHeight="1" x14ac:dyDescent="0.2"/>
    <row r="98" ht="15" customHeight="1" x14ac:dyDescent="0.2"/>
    <row r="100" ht="88.5" customHeight="1" x14ac:dyDescent="0.2"/>
    <row r="105" ht="15" customHeight="1" x14ac:dyDescent="0.2"/>
  </sheetData>
  <mergeCells count="38">
    <mergeCell ref="E12:G12"/>
    <mergeCell ref="I25:I28"/>
    <mergeCell ref="I29:I32"/>
    <mergeCell ref="I33:I36"/>
    <mergeCell ref="I12:K12"/>
    <mergeCell ref="M12:O12"/>
    <mergeCell ref="M14:M17"/>
    <mergeCell ref="I22:I24"/>
    <mergeCell ref="I18:I21"/>
    <mergeCell ref="I14:I17"/>
    <mergeCell ref="M26:M29"/>
    <mergeCell ref="M22:M25"/>
    <mergeCell ref="M18:M21"/>
    <mergeCell ref="I37:I38"/>
    <mergeCell ref="I39:I40"/>
    <mergeCell ref="I41:I42"/>
    <mergeCell ref="E25:E27"/>
    <mergeCell ref="E22:E24"/>
    <mergeCell ref="E20:E21"/>
    <mergeCell ref="E17:E19"/>
    <mergeCell ref="E14:E16"/>
    <mergeCell ref="E28:E30"/>
    <mergeCell ref="A1:C1"/>
    <mergeCell ref="A41:A42"/>
    <mergeCell ref="A43:A44"/>
    <mergeCell ref="A39:A40"/>
    <mergeCell ref="A3:A8"/>
    <mergeCell ref="A9:A14"/>
    <mergeCell ref="A15:A20"/>
    <mergeCell ref="A21:A26"/>
    <mergeCell ref="A27:A32"/>
    <mergeCell ref="A33:A35"/>
    <mergeCell ref="A36:A38"/>
    <mergeCell ref="G2:M3"/>
    <mergeCell ref="I5:K6"/>
    <mergeCell ref="I7:J7"/>
    <mergeCell ref="I8:J8"/>
    <mergeCell ref="I9:J9"/>
  </mergeCells>
  <pageMargins left="0.25" right="0.25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ABD3B-1B65-48DF-A728-6998B84F1B13}">
  <dimension ref="A1:H93"/>
  <sheetViews>
    <sheetView workbookViewId="0">
      <selection activeCell="B78" sqref="B78"/>
    </sheetView>
  </sheetViews>
  <sheetFormatPr baseColWidth="10" defaultColWidth="8.83203125" defaultRowHeight="15" x14ac:dyDescent="0.2"/>
  <cols>
    <col min="1" max="1" width="24.5" style="21" customWidth="1"/>
    <col min="2" max="2" width="17.83203125" bestFit="1" customWidth="1"/>
    <col min="3" max="3" width="10.5" bestFit="1" customWidth="1"/>
    <col min="4" max="4" width="15.1640625" bestFit="1" customWidth="1"/>
    <col min="5" max="5" width="17.5" bestFit="1" customWidth="1"/>
    <col min="6" max="7" width="7.5" bestFit="1" customWidth="1"/>
    <col min="8" max="8" width="11.5" bestFit="1" customWidth="1"/>
  </cols>
  <sheetData>
    <row r="1" spans="1:8" x14ac:dyDescent="0.2">
      <c r="A1" s="86" t="s">
        <v>52</v>
      </c>
      <c r="B1" s="86"/>
      <c r="C1" s="86"/>
      <c r="D1" s="86"/>
      <c r="E1" s="86"/>
      <c r="F1" s="86"/>
      <c r="G1" s="86"/>
      <c r="H1" s="86"/>
    </row>
    <row r="2" spans="1:8" ht="30" customHeight="1" x14ac:dyDescent="0.2">
      <c r="A2" s="22" t="s">
        <v>49</v>
      </c>
      <c r="B2" s="23" t="s">
        <v>37</v>
      </c>
      <c r="C2" s="23" t="s">
        <v>0</v>
      </c>
      <c r="D2" s="23" t="s">
        <v>1</v>
      </c>
      <c r="E2" s="23" t="s">
        <v>2</v>
      </c>
      <c r="F2" s="23" t="s">
        <v>3</v>
      </c>
      <c r="G2" s="23" t="s">
        <v>4</v>
      </c>
      <c r="H2" s="23" t="s">
        <v>5</v>
      </c>
    </row>
    <row r="3" spans="1:8" x14ac:dyDescent="0.2">
      <c r="A3" s="90" t="s">
        <v>22</v>
      </c>
      <c r="B3" s="24" t="s">
        <v>45</v>
      </c>
      <c r="C3" s="25">
        <f>'Stawki S. C'!B8</f>
        <v>113.92</v>
      </c>
      <c r="D3" s="25">
        <f>'Stawki S. C'!C8</f>
        <v>59.679999999999993</v>
      </c>
      <c r="E3" s="25">
        <f>'Stawki S. C'!D8</f>
        <v>19</v>
      </c>
      <c r="F3" s="25">
        <f>'Stawki S. C'!F8</f>
        <v>65.099999999999994</v>
      </c>
      <c r="G3" s="25">
        <f>'Stawki S. C'!G8</f>
        <v>51.540000000000006</v>
      </c>
      <c r="H3" s="25">
        <f>'Stawki S. C'!E8</f>
        <v>33.9</v>
      </c>
    </row>
    <row r="4" spans="1:8" x14ac:dyDescent="0.2">
      <c r="A4" s="90"/>
      <c r="B4" s="26" t="s">
        <v>46</v>
      </c>
      <c r="C4" s="15">
        <f>'Stawki S. C'!B9</f>
        <v>94.93</v>
      </c>
      <c r="D4" s="15">
        <f>'Stawki S. C'!C9</f>
        <v>49.73</v>
      </c>
      <c r="E4" s="15">
        <f>'Stawki S. C'!D9</f>
        <v>15.83</v>
      </c>
      <c r="F4" s="15">
        <f>'Stawki S. C'!F9</f>
        <v>54.25</v>
      </c>
      <c r="G4" s="15">
        <f>'Stawki S. C'!G9</f>
        <v>42.95</v>
      </c>
      <c r="H4" s="15">
        <f>'Stawki S. C'!E9</f>
        <v>28.25</v>
      </c>
    </row>
    <row r="5" spans="1:8" x14ac:dyDescent="0.2">
      <c r="A5" s="90"/>
      <c r="B5" s="27" t="s">
        <v>47</v>
      </c>
      <c r="C5" s="28">
        <f>'Stawki S. C'!B10</f>
        <v>18.989999999999998</v>
      </c>
      <c r="D5" s="28">
        <f>'Stawki S. C'!C10</f>
        <v>9.9499999999999993</v>
      </c>
      <c r="E5" s="28">
        <f>'Stawki S. C'!D10</f>
        <v>3.17</v>
      </c>
      <c r="F5" s="28">
        <f>'Stawki S. C'!F10</f>
        <v>10.85</v>
      </c>
      <c r="G5" s="28">
        <f>'Stawki S. C'!G10</f>
        <v>8.59</v>
      </c>
      <c r="H5" s="28">
        <f>'Stawki S. C'!E10</f>
        <v>5.65</v>
      </c>
    </row>
    <row r="6" spans="1:8" x14ac:dyDescent="0.2">
      <c r="A6" s="90" t="s">
        <v>13</v>
      </c>
      <c r="B6" s="24" t="s">
        <v>45</v>
      </c>
      <c r="C6" s="25">
        <f>'Stawki S. C'!B18</f>
        <v>62.379999999999995</v>
      </c>
      <c r="D6" s="25">
        <f>'Stawki S. C'!C18</f>
        <v>32.56</v>
      </c>
      <c r="E6" s="25">
        <f>'Stawki S. C'!D18</f>
        <v>14.92</v>
      </c>
      <c r="F6" s="25">
        <f>'Stawki S. C'!F18</f>
        <v>33.9</v>
      </c>
      <c r="G6" s="25">
        <f>'Stawki S. C'!G18</f>
        <v>29.82</v>
      </c>
      <c r="H6" s="25">
        <f>'Stawki S. C'!E18</f>
        <v>24.42</v>
      </c>
    </row>
    <row r="7" spans="1:8" x14ac:dyDescent="0.2">
      <c r="A7" s="90"/>
      <c r="B7" s="26" t="s">
        <v>46</v>
      </c>
      <c r="C7" s="15">
        <f>'Stawki S. C'!B19</f>
        <v>51.98</v>
      </c>
      <c r="D7" s="15">
        <f>'Stawki S. C'!C19</f>
        <v>27.13</v>
      </c>
      <c r="E7" s="15">
        <f>'Stawki S. C'!D19</f>
        <v>12.43</v>
      </c>
      <c r="F7" s="15">
        <f>'Stawki S. C'!F19</f>
        <v>28.25</v>
      </c>
      <c r="G7" s="15">
        <f>'Stawki S. C'!G19</f>
        <v>24.85</v>
      </c>
      <c r="H7" s="15">
        <f>'Stawki S. C'!E19</f>
        <v>20.350000000000001</v>
      </c>
    </row>
    <row r="8" spans="1:8" x14ac:dyDescent="0.2">
      <c r="A8" s="90"/>
      <c r="B8" s="27" t="s">
        <v>47</v>
      </c>
      <c r="C8" s="28">
        <f>'Stawki S. C'!B20</f>
        <v>10.4</v>
      </c>
      <c r="D8" s="28">
        <f>'Stawki S. C'!C20</f>
        <v>5.43</v>
      </c>
      <c r="E8" s="28">
        <f>'Stawki S. C'!D20</f>
        <v>2.4900000000000002</v>
      </c>
      <c r="F8" s="28">
        <f>'Stawki S. C'!F20</f>
        <v>5.65</v>
      </c>
      <c r="G8" s="28">
        <f>'Stawki S. C'!G20</f>
        <v>4.97</v>
      </c>
      <c r="H8" s="28">
        <f>'Stawki S. C'!E20</f>
        <v>4.07</v>
      </c>
    </row>
    <row r="9" spans="1:8" x14ac:dyDescent="0.2">
      <c r="A9" s="90" t="s">
        <v>14</v>
      </c>
      <c r="B9" s="24" t="s">
        <v>45</v>
      </c>
      <c r="C9" s="25">
        <f>'Stawki S. C'!B28</f>
        <v>40.68</v>
      </c>
      <c r="D9" s="25">
        <f>'Stawki S. C'!C28</f>
        <v>24.42</v>
      </c>
      <c r="E9" s="25">
        <f>'Stawki S. C'!D28</f>
        <v>9.48</v>
      </c>
      <c r="F9" s="25">
        <f>'Stawki S. C'!F28</f>
        <v>33.9</v>
      </c>
      <c r="G9" s="25">
        <f>'Stawki S. C'!G28</f>
        <v>29.82</v>
      </c>
      <c r="H9" s="25">
        <f>'Stawki S. C'!E28</f>
        <v>21.7</v>
      </c>
    </row>
    <row r="10" spans="1:8" x14ac:dyDescent="0.2">
      <c r="A10" s="90"/>
      <c r="B10" s="26" t="s">
        <v>46</v>
      </c>
      <c r="C10" s="15">
        <f>'Stawki S. C'!B29</f>
        <v>33.9</v>
      </c>
      <c r="D10" s="15">
        <f>'Stawki S. C'!C29</f>
        <v>20.350000000000001</v>
      </c>
      <c r="E10" s="15">
        <f>'Stawki S. C'!D29</f>
        <v>7.9</v>
      </c>
      <c r="F10" s="15">
        <f>'Stawki S. C'!F29</f>
        <v>28.25</v>
      </c>
      <c r="G10" s="15">
        <f>'Stawki S. C'!G29</f>
        <v>24.85</v>
      </c>
      <c r="H10" s="15">
        <f>'Stawki S. C'!E29</f>
        <v>18.079999999999998</v>
      </c>
    </row>
    <row r="11" spans="1:8" x14ac:dyDescent="0.2">
      <c r="A11" s="90"/>
      <c r="B11" s="27" t="s">
        <v>47</v>
      </c>
      <c r="C11" s="28">
        <f>'Stawki S. C'!B30</f>
        <v>6.78</v>
      </c>
      <c r="D11" s="28">
        <f>'Stawki S. C'!C30</f>
        <v>4.07</v>
      </c>
      <c r="E11" s="28">
        <f>'Stawki S. C'!D30</f>
        <v>1.58</v>
      </c>
      <c r="F11" s="28">
        <f>'Stawki S. C'!F30</f>
        <v>5.65</v>
      </c>
      <c r="G11" s="28">
        <f>'Stawki S. C'!G30</f>
        <v>4.97</v>
      </c>
      <c r="H11" s="28">
        <f>'Stawki S. C'!E30</f>
        <v>3.62</v>
      </c>
    </row>
    <row r="12" spans="1:8" x14ac:dyDescent="0.2">
      <c r="A12" s="90" t="s">
        <v>15</v>
      </c>
      <c r="B12" s="24" t="s">
        <v>45</v>
      </c>
      <c r="C12" s="25">
        <f>'Stawki S. C'!B38</f>
        <v>48.82</v>
      </c>
      <c r="D12" s="25">
        <f>'Stawki S. C'!C38</f>
        <v>29.83</v>
      </c>
      <c r="E12" s="25">
        <f>'Stawki S. C'!D38</f>
        <v>14.92</v>
      </c>
      <c r="F12" s="25">
        <f>'Stawki S. C'!F38</f>
        <v>32.54</v>
      </c>
      <c r="G12" s="25">
        <f>'Stawki S. C'!G38</f>
        <v>28.48</v>
      </c>
      <c r="H12" s="25">
        <f>'Stawki S. C'!E38</f>
        <v>21.7</v>
      </c>
    </row>
    <row r="13" spans="1:8" x14ac:dyDescent="0.2">
      <c r="A13" s="90"/>
      <c r="B13" s="26" t="s">
        <v>46</v>
      </c>
      <c r="C13" s="15">
        <f>'Stawki S. C'!B39</f>
        <v>40.68</v>
      </c>
      <c r="D13" s="15">
        <f>'Stawki S. C'!C39</f>
        <v>24.86</v>
      </c>
      <c r="E13" s="15">
        <f>'Stawki S. C'!D39</f>
        <v>12.43</v>
      </c>
      <c r="F13" s="15">
        <f>'Stawki S. C'!F39</f>
        <v>27.12</v>
      </c>
      <c r="G13" s="15">
        <f>'Stawki S. C'!G39</f>
        <v>23.73</v>
      </c>
      <c r="H13" s="15">
        <f>'Stawki S. C'!E39</f>
        <v>18.079999999999998</v>
      </c>
    </row>
    <row r="14" spans="1:8" x14ac:dyDescent="0.2">
      <c r="A14" s="90"/>
      <c r="B14" s="27" t="s">
        <v>47</v>
      </c>
      <c r="C14" s="28">
        <f>'Stawki S. C'!B40</f>
        <v>8.14</v>
      </c>
      <c r="D14" s="28">
        <f>'Stawki S. C'!C40</f>
        <v>4.97</v>
      </c>
      <c r="E14" s="28">
        <f>'Stawki S. C'!D40</f>
        <v>2.4900000000000002</v>
      </c>
      <c r="F14" s="28">
        <f>'Stawki S. C'!F40</f>
        <v>5.42</v>
      </c>
      <c r="G14" s="28">
        <f>'Stawki S. C'!G40</f>
        <v>4.75</v>
      </c>
      <c r="H14" s="28">
        <f>'Stawki S. C'!E40</f>
        <v>3.62</v>
      </c>
    </row>
    <row r="15" spans="1:8" x14ac:dyDescent="0.2">
      <c r="A15" s="90" t="s">
        <v>16</v>
      </c>
      <c r="B15" s="24" t="s">
        <v>45</v>
      </c>
      <c r="C15" s="25">
        <f>'Stawki S. C'!B48</f>
        <v>40.68</v>
      </c>
      <c r="D15" s="25">
        <f>'Stawki S. C'!C48</f>
        <v>24.42</v>
      </c>
      <c r="E15" s="25">
        <f>'Stawki S. C'!D48</f>
        <v>6.78</v>
      </c>
      <c r="F15" s="25">
        <f>'Stawki S. C'!F48</f>
        <v>29.82</v>
      </c>
      <c r="G15" s="25">
        <f>'Stawki S. C'!G48</f>
        <v>24.42</v>
      </c>
      <c r="H15" s="25">
        <f>'Stawki S. C'!E48</f>
        <v>14.92</v>
      </c>
    </row>
    <row r="16" spans="1:8" x14ac:dyDescent="0.2">
      <c r="A16" s="90"/>
      <c r="B16" s="26" t="s">
        <v>46</v>
      </c>
      <c r="C16" s="15">
        <f>'Stawki S. C'!B49</f>
        <v>33.9</v>
      </c>
      <c r="D16" s="15">
        <f>'Stawki S. C'!C49</f>
        <v>20.350000000000001</v>
      </c>
      <c r="E16" s="15">
        <f>'Stawki S. C'!D49</f>
        <v>5.65</v>
      </c>
      <c r="F16" s="15">
        <f>'Stawki S. C'!F49</f>
        <v>24.85</v>
      </c>
      <c r="G16" s="15">
        <f>'Stawki S. C'!G49</f>
        <v>20.350000000000001</v>
      </c>
      <c r="H16" s="15">
        <f>'Stawki S. C'!E49</f>
        <v>12.43</v>
      </c>
    </row>
    <row r="17" spans="1:8" x14ac:dyDescent="0.2">
      <c r="A17" s="90"/>
      <c r="B17" s="27" t="s">
        <v>47</v>
      </c>
      <c r="C17" s="28">
        <f>'Stawki S. C'!B50</f>
        <v>6.78</v>
      </c>
      <c r="D17" s="28">
        <f>'Stawki S. C'!C50</f>
        <v>4.07</v>
      </c>
      <c r="E17" s="28">
        <f>'Stawki S. C'!D50</f>
        <v>1.1299999999999999</v>
      </c>
      <c r="F17" s="28">
        <f>'Stawki S. C'!F50</f>
        <v>4.97</v>
      </c>
      <c r="G17" s="28">
        <f>'Stawki S. C'!G50</f>
        <v>4.07</v>
      </c>
      <c r="H17" s="28">
        <f>'Stawki S. C'!E50</f>
        <v>2.4900000000000002</v>
      </c>
    </row>
    <row r="18" spans="1:8" x14ac:dyDescent="0.2">
      <c r="A18" s="90" t="s">
        <v>17</v>
      </c>
      <c r="B18" s="24" t="s">
        <v>45</v>
      </c>
      <c r="C18" s="25">
        <f>'Stawki S. C'!B58</f>
        <v>19</v>
      </c>
      <c r="D18" s="25">
        <f>'Stawki S. C'!C58</f>
        <v>13.56</v>
      </c>
      <c r="E18" s="29"/>
      <c r="F18" s="29"/>
      <c r="G18" s="29"/>
      <c r="H18" s="25">
        <f>'Stawki S. C'!D58</f>
        <v>12.219999999999999</v>
      </c>
    </row>
    <row r="19" spans="1:8" x14ac:dyDescent="0.2">
      <c r="A19" s="90"/>
      <c r="B19" s="26" t="s">
        <v>46</v>
      </c>
      <c r="C19" s="15">
        <f>'Stawki S. C'!B59</f>
        <v>15.83</v>
      </c>
      <c r="D19" s="15">
        <f>'Stawki S. C'!C59</f>
        <v>11.3</v>
      </c>
      <c r="E19" s="30"/>
      <c r="F19" s="30"/>
      <c r="G19" s="30"/>
      <c r="H19" s="15">
        <f>'Stawki S. C'!D59</f>
        <v>10.18</v>
      </c>
    </row>
    <row r="20" spans="1:8" x14ac:dyDescent="0.2">
      <c r="A20" s="90"/>
      <c r="B20" s="27" t="s">
        <v>47</v>
      </c>
      <c r="C20" s="28">
        <f>'Stawki S. C'!B60</f>
        <v>3.17</v>
      </c>
      <c r="D20" s="28">
        <f>'Stawki S. C'!C60</f>
        <v>2.2599999999999998</v>
      </c>
      <c r="E20" s="31"/>
      <c r="F20" s="31"/>
      <c r="G20" s="31"/>
      <c r="H20" s="28">
        <f>'Stawki S. C'!D60</f>
        <v>2.04</v>
      </c>
    </row>
    <row r="21" spans="1:8" x14ac:dyDescent="0.2">
      <c r="A21" s="90" t="s">
        <v>18</v>
      </c>
      <c r="B21" s="24" t="s">
        <v>45</v>
      </c>
      <c r="C21" s="25">
        <f>'Stawki S. C'!B68</f>
        <v>16.260000000000002</v>
      </c>
      <c r="D21" s="25">
        <f>'Stawki S. C'!C68</f>
        <v>10.860000000000001</v>
      </c>
      <c r="E21" s="29"/>
      <c r="F21" s="29"/>
      <c r="G21" s="29"/>
      <c r="H21" s="25">
        <f>'Stawki S. C'!D68</f>
        <v>10.860000000000001</v>
      </c>
    </row>
    <row r="22" spans="1:8" x14ac:dyDescent="0.2">
      <c r="A22" s="90"/>
      <c r="B22" s="26" t="s">
        <v>46</v>
      </c>
      <c r="C22" s="15">
        <f>'Stawki S. C'!B69</f>
        <v>13.55</v>
      </c>
      <c r="D22" s="15">
        <f>'Stawki S. C'!C69</f>
        <v>9.0500000000000007</v>
      </c>
      <c r="E22" s="30"/>
      <c r="F22" s="30"/>
      <c r="G22" s="30"/>
      <c r="H22" s="15">
        <f>'Stawki S. C'!D69</f>
        <v>9.0500000000000007</v>
      </c>
    </row>
    <row r="23" spans="1:8" x14ac:dyDescent="0.2">
      <c r="A23" s="90"/>
      <c r="B23" s="27" t="s">
        <v>47</v>
      </c>
      <c r="C23" s="28">
        <f>'Stawki S. C'!B70</f>
        <v>2.71</v>
      </c>
      <c r="D23" s="28">
        <f>'Stawki S. C'!C70</f>
        <v>1.81</v>
      </c>
      <c r="E23" s="31"/>
      <c r="F23" s="31"/>
      <c r="G23" s="31"/>
      <c r="H23" s="28">
        <f>'Stawki S. C'!D70</f>
        <v>1.81</v>
      </c>
    </row>
    <row r="24" spans="1:8" x14ac:dyDescent="0.2">
      <c r="A24" s="90" t="s">
        <v>19</v>
      </c>
      <c r="B24" s="24" t="s">
        <v>45</v>
      </c>
      <c r="C24" s="25">
        <f>'Stawki S. C'!B78</f>
        <v>9.48</v>
      </c>
      <c r="D24" s="25">
        <f>'Stawki S. C'!C78</f>
        <v>6.78</v>
      </c>
      <c r="E24" s="29"/>
      <c r="F24" s="29"/>
      <c r="G24" s="29"/>
      <c r="H24" s="29"/>
    </row>
    <row r="25" spans="1:8" x14ac:dyDescent="0.2">
      <c r="A25" s="90"/>
      <c r="B25" s="26" t="s">
        <v>46</v>
      </c>
      <c r="C25" s="15">
        <f>'Stawki S. C'!B79</f>
        <v>7.9</v>
      </c>
      <c r="D25" s="15">
        <f>'Stawki S. C'!C79</f>
        <v>5.65</v>
      </c>
      <c r="E25" s="30"/>
      <c r="F25" s="30"/>
      <c r="G25" s="30"/>
      <c r="H25" s="30"/>
    </row>
    <row r="26" spans="1:8" x14ac:dyDescent="0.2">
      <c r="A26" s="90"/>
      <c r="B26" s="27" t="s">
        <v>47</v>
      </c>
      <c r="C26" s="28">
        <f>'Stawki S. C'!B80</f>
        <v>1.58</v>
      </c>
      <c r="D26" s="28">
        <f>'Stawki S. C'!C80</f>
        <v>1.1299999999999999</v>
      </c>
      <c r="E26" s="31"/>
      <c r="F26" s="31"/>
      <c r="G26" s="31"/>
      <c r="H26" s="31"/>
    </row>
    <row r="27" spans="1:8" x14ac:dyDescent="0.2">
      <c r="A27" s="90" t="s">
        <v>20</v>
      </c>
      <c r="B27" s="24" t="s">
        <v>45</v>
      </c>
      <c r="C27" s="25">
        <f>'Stawki S. C'!B88</f>
        <v>7.3199999999999994</v>
      </c>
      <c r="D27" s="25">
        <f>'Stawki S. C'!C88</f>
        <v>5.56</v>
      </c>
      <c r="E27" s="29"/>
      <c r="F27" s="29"/>
      <c r="G27" s="29"/>
      <c r="H27" s="29"/>
    </row>
    <row r="28" spans="1:8" x14ac:dyDescent="0.2">
      <c r="A28" s="90"/>
      <c r="B28" s="26" t="s">
        <v>46</v>
      </c>
      <c r="C28" s="15">
        <f>'Stawki S. C'!B89</f>
        <v>6.1</v>
      </c>
      <c r="D28" s="15">
        <f>'Stawki S. C'!C89</f>
        <v>4.63</v>
      </c>
      <c r="E28" s="30"/>
      <c r="F28" s="30"/>
      <c r="G28" s="30"/>
      <c r="H28" s="30"/>
    </row>
    <row r="29" spans="1:8" x14ac:dyDescent="0.2">
      <c r="A29" s="90"/>
      <c r="B29" s="27" t="s">
        <v>47</v>
      </c>
      <c r="C29" s="28">
        <f>'Stawki S. C'!B90</f>
        <v>1.22</v>
      </c>
      <c r="D29" s="28">
        <f>'Stawki S. C'!C90</f>
        <v>0.93</v>
      </c>
      <c r="E29" s="31"/>
      <c r="F29" s="31"/>
      <c r="G29" s="31"/>
      <c r="H29" s="31"/>
    </row>
    <row r="30" spans="1:8" x14ac:dyDescent="0.2">
      <c r="A30" s="90" t="s">
        <v>21</v>
      </c>
      <c r="B30" s="24" t="s">
        <v>45</v>
      </c>
      <c r="C30" s="25">
        <f>'Stawki S. C'!B98</f>
        <v>8.14</v>
      </c>
      <c r="D30" s="25">
        <f>'Stawki S. C'!C98</f>
        <v>6.24</v>
      </c>
      <c r="E30" s="29"/>
      <c r="F30" s="29"/>
      <c r="G30" s="29"/>
      <c r="H30" s="29"/>
    </row>
    <row r="31" spans="1:8" x14ac:dyDescent="0.2">
      <c r="A31" s="90"/>
      <c r="B31" s="26" t="s">
        <v>46</v>
      </c>
      <c r="C31" s="15">
        <f>'Stawki S. C'!B99</f>
        <v>6.78</v>
      </c>
      <c r="D31" s="15">
        <f>'Stawki S. C'!C99</f>
        <v>5.2</v>
      </c>
      <c r="E31" s="30"/>
      <c r="F31" s="30"/>
      <c r="G31" s="30"/>
      <c r="H31" s="30"/>
    </row>
    <row r="32" spans="1:8" x14ac:dyDescent="0.2">
      <c r="A32" s="90"/>
      <c r="B32" s="27" t="s">
        <v>47</v>
      </c>
      <c r="C32" s="28">
        <f>'Stawki S. C'!B100</f>
        <v>1.36</v>
      </c>
      <c r="D32" s="28">
        <f>'Stawki S. C'!C100</f>
        <v>1.04</v>
      </c>
      <c r="E32" s="31"/>
      <c r="F32" s="31"/>
      <c r="G32" s="31"/>
      <c r="H32" s="31"/>
    </row>
    <row r="33" spans="1:8" x14ac:dyDescent="0.2">
      <c r="A33" s="90" t="s">
        <v>38</v>
      </c>
      <c r="B33" s="24" t="s">
        <v>45</v>
      </c>
      <c r="C33" s="25">
        <f>'Stawki Woj. ZPN'!B8</f>
        <v>12.2</v>
      </c>
      <c r="D33" s="25">
        <f>'Stawki Woj. ZPN'!C8</f>
        <v>8.5499999999999989</v>
      </c>
      <c r="E33" s="29"/>
      <c r="F33" s="29"/>
      <c r="G33" s="29"/>
      <c r="H33" s="25">
        <f>'Stawki Woj. ZPN'!D8</f>
        <v>8.9600000000000009</v>
      </c>
    </row>
    <row r="34" spans="1:8" x14ac:dyDescent="0.2">
      <c r="A34" s="90"/>
      <c r="B34" s="26" t="s">
        <v>46</v>
      </c>
      <c r="C34" s="15">
        <f>'Stawki Woj. ZPN'!B9</f>
        <v>10.84</v>
      </c>
      <c r="D34" s="15">
        <f>'Stawki Woj. ZPN'!C9</f>
        <v>7.6</v>
      </c>
      <c r="E34" s="30"/>
      <c r="F34" s="30"/>
      <c r="G34" s="30"/>
      <c r="H34" s="15">
        <f>'Stawki Woj. ZPN'!D9</f>
        <v>7.96</v>
      </c>
    </row>
    <row r="35" spans="1:8" x14ac:dyDescent="0.2">
      <c r="A35" s="90"/>
      <c r="B35" s="27" t="s">
        <v>47</v>
      </c>
      <c r="C35" s="28">
        <f>'Stawki Woj. ZPN'!B10</f>
        <v>1.36</v>
      </c>
      <c r="D35" s="28">
        <f>'Stawki Woj. ZPN'!C10</f>
        <v>0.95</v>
      </c>
      <c r="E35" s="31"/>
      <c r="F35" s="31"/>
      <c r="G35" s="31"/>
      <c r="H35" s="28">
        <f>'Stawki Woj. ZPN'!D10</f>
        <v>1</v>
      </c>
    </row>
    <row r="36" spans="1:8" x14ac:dyDescent="0.2">
      <c r="A36" s="90" t="s">
        <v>39</v>
      </c>
      <c r="B36" s="24" t="s">
        <v>45</v>
      </c>
      <c r="C36" s="25">
        <f>'Stawki Woj. ZPN'!B19</f>
        <v>9.77</v>
      </c>
      <c r="D36" s="25">
        <f>'Stawki Woj. ZPN'!C19</f>
        <v>6.5299999999999994</v>
      </c>
      <c r="E36" s="29"/>
      <c r="F36" s="29"/>
      <c r="G36" s="29"/>
      <c r="H36" s="25">
        <f>'Stawki Woj. ZPN'!D19</f>
        <v>6.75</v>
      </c>
    </row>
    <row r="37" spans="1:8" x14ac:dyDescent="0.2">
      <c r="A37" s="90"/>
      <c r="B37" s="26" t="s">
        <v>46</v>
      </c>
      <c r="C37" s="15">
        <f>'Stawki Woj. ZPN'!B20</f>
        <v>8.68</v>
      </c>
      <c r="D37" s="15">
        <f>'Stawki Woj. ZPN'!C20</f>
        <v>5.8</v>
      </c>
      <c r="E37" s="30"/>
      <c r="F37" s="30"/>
      <c r="G37" s="30"/>
      <c r="H37" s="15">
        <f>'Stawki Woj. ZPN'!D20</f>
        <v>6</v>
      </c>
    </row>
    <row r="38" spans="1:8" x14ac:dyDescent="0.2">
      <c r="A38" s="90"/>
      <c r="B38" s="27" t="s">
        <v>47</v>
      </c>
      <c r="C38" s="28">
        <f>'Stawki Woj. ZPN'!B21</f>
        <v>1.0900000000000001</v>
      </c>
      <c r="D38" s="28">
        <f>'Stawki Woj. ZPN'!C21</f>
        <v>0.73</v>
      </c>
      <c r="E38" s="31"/>
      <c r="F38" s="31"/>
      <c r="G38" s="31"/>
      <c r="H38" s="28">
        <f>'Stawki Woj. ZPN'!D21</f>
        <v>0.75</v>
      </c>
    </row>
    <row r="39" spans="1:8" x14ac:dyDescent="0.2">
      <c r="A39" s="90" t="s">
        <v>40</v>
      </c>
      <c r="B39" s="24" t="s">
        <v>45</v>
      </c>
      <c r="C39" s="25">
        <f>'Stawki Woj. ZPN'!B29</f>
        <v>6.5299999999999994</v>
      </c>
      <c r="D39" s="25">
        <f>'Stawki Woj. ZPN'!C29</f>
        <v>5.13</v>
      </c>
      <c r="E39" s="29"/>
      <c r="F39" s="29"/>
      <c r="G39" s="29"/>
      <c r="H39" s="29"/>
    </row>
    <row r="40" spans="1:8" x14ac:dyDescent="0.2">
      <c r="A40" s="90"/>
      <c r="B40" s="26" t="s">
        <v>46</v>
      </c>
      <c r="C40" s="15">
        <f>'Stawki Woj. ZPN'!B30</f>
        <v>5.8</v>
      </c>
      <c r="D40" s="15">
        <f>'Stawki Woj. ZPN'!C30</f>
        <v>4.5599999999999996</v>
      </c>
      <c r="E40" s="30"/>
      <c r="F40" s="30"/>
      <c r="G40" s="30"/>
      <c r="H40" s="30"/>
    </row>
    <row r="41" spans="1:8" x14ac:dyDescent="0.2">
      <c r="A41" s="90"/>
      <c r="B41" s="27" t="s">
        <v>47</v>
      </c>
      <c r="C41" s="28">
        <f>'Stawki Woj. ZPN'!B31</f>
        <v>0.73</v>
      </c>
      <c r="D41" s="28">
        <f>'Stawki Woj. ZPN'!C31</f>
        <v>0.56999999999999995</v>
      </c>
      <c r="E41" s="31"/>
      <c r="F41" s="31"/>
      <c r="G41" s="31"/>
      <c r="H41" s="31"/>
    </row>
    <row r="42" spans="1:8" x14ac:dyDescent="0.2">
      <c r="A42" s="90" t="s">
        <v>41</v>
      </c>
      <c r="B42" s="24" t="s">
        <v>45</v>
      </c>
      <c r="C42" s="25">
        <f>'Stawki Woj. ZPN'!B39</f>
        <v>7.11</v>
      </c>
      <c r="D42" s="25">
        <f>'Stawki Woj. ZPN'!C39</f>
        <v>4.95</v>
      </c>
      <c r="E42" s="29"/>
      <c r="F42" s="29"/>
      <c r="G42" s="29"/>
      <c r="H42" s="25">
        <f>'Stawki Woj. ZPN'!D39</f>
        <v>4.7700000000000005</v>
      </c>
    </row>
    <row r="43" spans="1:8" x14ac:dyDescent="0.2">
      <c r="A43" s="90"/>
      <c r="B43" s="26" t="s">
        <v>46</v>
      </c>
      <c r="C43" s="15">
        <f>'Stawki Woj. ZPN'!B40</f>
        <v>6.32</v>
      </c>
      <c r="D43" s="15">
        <f>'Stawki Woj. ZPN'!C40</f>
        <v>4.4000000000000004</v>
      </c>
      <c r="E43" s="30"/>
      <c r="F43" s="30"/>
      <c r="G43" s="30"/>
      <c r="H43" s="15">
        <f>'Stawki Woj. ZPN'!D40</f>
        <v>4.24</v>
      </c>
    </row>
    <row r="44" spans="1:8" x14ac:dyDescent="0.2">
      <c r="A44" s="90"/>
      <c r="B44" s="27" t="s">
        <v>47</v>
      </c>
      <c r="C44" s="28">
        <f>'Stawki Woj. ZPN'!B41</f>
        <v>0.79</v>
      </c>
      <c r="D44" s="28">
        <f>'Stawki Woj. ZPN'!C41</f>
        <v>0.55000000000000004</v>
      </c>
      <c r="E44" s="31"/>
      <c r="F44" s="31"/>
      <c r="G44" s="31"/>
      <c r="H44" s="28">
        <f>'Stawki Woj. ZPN'!D41</f>
        <v>0.53</v>
      </c>
    </row>
    <row r="45" spans="1:8" x14ac:dyDescent="0.2">
      <c r="A45" s="90" t="s">
        <v>42</v>
      </c>
      <c r="B45" s="24" t="s">
        <v>45</v>
      </c>
      <c r="C45" s="25">
        <f>'Stawki Woj. ZPN'!B50</f>
        <v>6.35</v>
      </c>
      <c r="D45" s="25">
        <f>'Stawki Woj. ZPN'!C50</f>
        <v>4.1400000000000006</v>
      </c>
      <c r="E45" s="29"/>
      <c r="F45" s="29"/>
      <c r="G45" s="29"/>
      <c r="H45" s="25">
        <f>'Stawki Woj. ZPN'!D50</f>
        <v>4.7700000000000005</v>
      </c>
    </row>
    <row r="46" spans="1:8" x14ac:dyDescent="0.2">
      <c r="A46" s="90"/>
      <c r="B46" s="26" t="s">
        <v>46</v>
      </c>
      <c r="C46" s="15">
        <f>'Stawki Woj. ZPN'!B51</f>
        <v>5.64</v>
      </c>
      <c r="D46" s="15">
        <f>'Stawki Woj. ZPN'!C51</f>
        <v>3.68</v>
      </c>
      <c r="E46" s="30"/>
      <c r="F46" s="30"/>
      <c r="G46" s="30"/>
      <c r="H46" s="15">
        <f>'Stawki Woj. ZPN'!D51</f>
        <v>4.24</v>
      </c>
    </row>
    <row r="47" spans="1:8" x14ac:dyDescent="0.2">
      <c r="A47" s="90"/>
      <c r="B47" s="27" t="s">
        <v>47</v>
      </c>
      <c r="C47" s="28">
        <f>'Stawki Woj. ZPN'!B52</f>
        <v>0.71</v>
      </c>
      <c r="D47" s="28">
        <f>'Stawki Woj. ZPN'!C52</f>
        <v>0.46</v>
      </c>
      <c r="E47" s="31"/>
      <c r="F47" s="31"/>
      <c r="G47" s="31"/>
      <c r="H47" s="28">
        <f>'Stawki Woj. ZPN'!D52</f>
        <v>0.53</v>
      </c>
    </row>
    <row r="48" spans="1:8" x14ac:dyDescent="0.2">
      <c r="A48" s="91" t="s">
        <v>51</v>
      </c>
      <c r="B48" s="92"/>
      <c r="C48" s="92"/>
      <c r="D48" s="92"/>
      <c r="E48" s="92"/>
      <c r="F48" s="92"/>
      <c r="G48" s="92"/>
      <c r="H48" s="93"/>
    </row>
    <row r="49" spans="1:8" ht="32" x14ac:dyDescent="0.2">
      <c r="A49" s="22" t="s">
        <v>49</v>
      </c>
      <c r="B49" s="23" t="s">
        <v>37</v>
      </c>
      <c r="C49" s="23" t="s">
        <v>0</v>
      </c>
      <c r="D49" s="23" t="s">
        <v>1</v>
      </c>
      <c r="E49" s="23" t="s">
        <v>2</v>
      </c>
      <c r="F49" s="23" t="s">
        <v>3</v>
      </c>
      <c r="G49" s="23" t="s">
        <v>4</v>
      </c>
      <c r="H49" s="23" t="s">
        <v>5</v>
      </c>
    </row>
    <row r="50" spans="1:8" x14ac:dyDescent="0.2">
      <c r="A50" s="90" t="s">
        <v>29</v>
      </c>
      <c r="B50" s="24" t="s">
        <v>45</v>
      </c>
      <c r="C50" s="25">
        <f>'Stawki S. C. Kobiet'!B8</f>
        <v>27.12</v>
      </c>
      <c r="D50" s="25">
        <f>'Stawki S. C. Kobiet'!C8</f>
        <v>19</v>
      </c>
      <c r="E50" s="25">
        <f>'Stawki S. C. Kobiet'!D8</f>
        <v>6.78</v>
      </c>
      <c r="F50" s="29"/>
      <c r="G50" s="29"/>
      <c r="H50" s="25">
        <f>'Stawki S. C. Kobiet'!E8</f>
        <v>16.260000000000002</v>
      </c>
    </row>
    <row r="51" spans="1:8" x14ac:dyDescent="0.2">
      <c r="A51" s="90"/>
      <c r="B51" s="26" t="s">
        <v>46</v>
      </c>
      <c r="C51" s="15">
        <f>'Stawki S. C. Kobiet'!B9</f>
        <v>22.6</v>
      </c>
      <c r="D51" s="15">
        <f>'Stawki S. C. Kobiet'!C9</f>
        <v>15.83</v>
      </c>
      <c r="E51" s="15">
        <f>'Stawki S. C. Kobiet'!D9</f>
        <v>5.65</v>
      </c>
      <c r="F51" s="30"/>
      <c r="G51" s="30"/>
      <c r="H51" s="15">
        <f>'Stawki S. C. Kobiet'!E9</f>
        <v>13.55</v>
      </c>
    </row>
    <row r="52" spans="1:8" x14ac:dyDescent="0.2">
      <c r="A52" s="90"/>
      <c r="B52" s="27" t="s">
        <v>47</v>
      </c>
      <c r="C52" s="28">
        <f>'Stawki S. C. Kobiet'!B10</f>
        <v>4.5199999999999996</v>
      </c>
      <c r="D52" s="28">
        <f>'Stawki S. C. Kobiet'!C10</f>
        <v>3.17</v>
      </c>
      <c r="E52" s="28">
        <f>'Stawki S. C. Kobiet'!D10</f>
        <v>1.1299999999999999</v>
      </c>
      <c r="F52" s="31"/>
      <c r="G52" s="31"/>
      <c r="H52" s="28">
        <f>'Stawki S. C. Kobiet'!E10</f>
        <v>2.71</v>
      </c>
    </row>
    <row r="53" spans="1:8" x14ac:dyDescent="0.2">
      <c r="A53" s="90" t="s">
        <v>30</v>
      </c>
      <c r="B53" s="24" t="s">
        <v>45</v>
      </c>
      <c r="C53" s="25">
        <f>'Stawki S. C. Kobiet'!B18</f>
        <v>21.7</v>
      </c>
      <c r="D53" s="25">
        <f>'Stawki S. C. Kobiet'!C18</f>
        <v>16.259999999999998</v>
      </c>
      <c r="E53" s="25">
        <f>'Stawki S. C. Kobiet'!D18</f>
        <v>5.43</v>
      </c>
      <c r="F53" s="29"/>
      <c r="G53" s="29"/>
      <c r="H53" s="25">
        <f>'Stawki S. C. Kobiet'!E18</f>
        <v>12.209999999999999</v>
      </c>
    </row>
    <row r="54" spans="1:8" x14ac:dyDescent="0.2">
      <c r="A54" s="90"/>
      <c r="B54" s="26" t="s">
        <v>46</v>
      </c>
      <c r="C54" s="15">
        <f>'Stawki S. C. Kobiet'!B19</f>
        <v>18.079999999999998</v>
      </c>
      <c r="D54" s="15">
        <f>'Stawki S. C. Kobiet'!C19</f>
        <v>13.55</v>
      </c>
      <c r="E54" s="15">
        <f>'Stawki S. C. Kobiet'!D19</f>
        <v>4.53</v>
      </c>
      <c r="F54" s="30"/>
      <c r="G54" s="30"/>
      <c r="H54" s="15">
        <f>'Stawki S. C. Kobiet'!E19</f>
        <v>10.18</v>
      </c>
    </row>
    <row r="55" spans="1:8" x14ac:dyDescent="0.2">
      <c r="A55" s="90"/>
      <c r="B55" s="27" t="s">
        <v>47</v>
      </c>
      <c r="C55" s="28">
        <f>'Stawki S. C. Kobiet'!B20</f>
        <v>3.62</v>
      </c>
      <c r="D55" s="28">
        <f>'Stawki S. C. Kobiet'!C20</f>
        <v>2.71</v>
      </c>
      <c r="E55" s="28">
        <f>'Stawki S. C. Kobiet'!D20</f>
        <v>0.91</v>
      </c>
      <c r="F55" s="31"/>
      <c r="G55" s="31"/>
      <c r="H55" s="28">
        <f>'Stawki S. C. Kobiet'!E20</f>
        <v>2.04</v>
      </c>
    </row>
    <row r="56" spans="1:8" x14ac:dyDescent="0.2">
      <c r="A56" s="87" t="s">
        <v>31</v>
      </c>
      <c r="B56" s="24" t="s">
        <v>45</v>
      </c>
      <c r="C56" s="25">
        <f>'Stawki S. C. Kobiet'!B28</f>
        <v>13.56</v>
      </c>
      <c r="D56" s="25">
        <f>'Stawki S. C. Kobiet'!C28</f>
        <v>10.86</v>
      </c>
      <c r="E56" s="29"/>
      <c r="F56" s="29"/>
      <c r="G56" s="29"/>
      <c r="H56" s="25">
        <f>'Stawki S. C. Kobiet'!D28</f>
        <v>6.7799999999999994</v>
      </c>
    </row>
    <row r="57" spans="1:8" x14ac:dyDescent="0.2">
      <c r="A57" s="88"/>
      <c r="B57" s="26" t="s">
        <v>46</v>
      </c>
      <c r="C57" s="15">
        <f>'Stawki S. C. Kobiet'!B29</f>
        <v>11.3</v>
      </c>
      <c r="D57" s="15">
        <f>'Stawki S. C. Kobiet'!C29</f>
        <v>9.0500000000000007</v>
      </c>
      <c r="E57" s="30"/>
      <c r="F57" s="30"/>
      <c r="G57" s="30"/>
      <c r="H57" s="15">
        <f>'Stawki S. C. Kobiet'!D29</f>
        <v>5.65</v>
      </c>
    </row>
    <row r="58" spans="1:8" x14ac:dyDescent="0.2">
      <c r="A58" s="89"/>
      <c r="B58" s="27" t="s">
        <v>47</v>
      </c>
      <c r="C58" s="28">
        <f>'Stawki S. C. Kobiet'!B30</f>
        <v>2.2599999999999998</v>
      </c>
      <c r="D58" s="28">
        <f>'Stawki S. C. Kobiet'!C30</f>
        <v>1.81</v>
      </c>
      <c r="E58" s="31"/>
      <c r="F58" s="31"/>
      <c r="G58" s="31"/>
      <c r="H58" s="28">
        <f>'Stawki S. C. Kobiet'!D30</f>
        <v>1.1299999999999999</v>
      </c>
    </row>
    <row r="59" spans="1:8" x14ac:dyDescent="0.2">
      <c r="A59" s="87" t="s">
        <v>76</v>
      </c>
      <c r="B59" s="24" t="s">
        <v>45</v>
      </c>
      <c r="C59" s="25">
        <f>'Stawki S. C. Kobiet'!B38</f>
        <v>24.42</v>
      </c>
      <c r="D59" s="25">
        <f>'Stawki S. C. Kobiet'!C38</f>
        <v>18.989999999999998</v>
      </c>
      <c r="E59" s="25">
        <f>'Stawki S. C. Kobiet'!D38</f>
        <v>10.86</v>
      </c>
      <c r="F59" s="29"/>
      <c r="G59" s="29"/>
      <c r="H59" s="25">
        <f>'Stawki S. C. Kobiet'!E38</f>
        <v>18.989999999999998</v>
      </c>
    </row>
    <row r="60" spans="1:8" x14ac:dyDescent="0.2">
      <c r="A60" s="88"/>
      <c r="B60" s="26" t="s">
        <v>46</v>
      </c>
      <c r="C60" s="15">
        <f>'Stawki S. C. Kobiet'!B39</f>
        <v>20.350000000000001</v>
      </c>
      <c r="D60" s="15">
        <f>'Stawki S. C. Kobiet'!C39</f>
        <v>15.83</v>
      </c>
      <c r="E60" s="15">
        <f>'Stawki S. C. Kobiet'!D39</f>
        <v>9.0500000000000007</v>
      </c>
      <c r="F60" s="30"/>
      <c r="G60" s="30"/>
      <c r="H60" s="15">
        <f>'Stawki S. C. Kobiet'!E39</f>
        <v>15.83</v>
      </c>
    </row>
    <row r="61" spans="1:8" x14ac:dyDescent="0.2">
      <c r="A61" s="89"/>
      <c r="B61" s="27" t="s">
        <v>47</v>
      </c>
      <c r="C61" s="28">
        <f>'Stawki S. C. Kobiet'!B40</f>
        <v>4.07</v>
      </c>
      <c r="D61" s="28">
        <f>'Stawki S. C. Kobiet'!C40</f>
        <v>3.17</v>
      </c>
      <c r="E61" s="28">
        <f>'Stawki S. C. Kobiet'!D40</f>
        <v>1.81</v>
      </c>
      <c r="F61" s="31"/>
      <c r="G61" s="31"/>
      <c r="H61" s="28">
        <f>'Stawki S. C. Kobiet'!E40</f>
        <v>3.17</v>
      </c>
    </row>
    <row r="62" spans="1:8" x14ac:dyDescent="0.2">
      <c r="A62" s="87" t="s">
        <v>75</v>
      </c>
      <c r="B62" s="24" t="s">
        <v>45</v>
      </c>
      <c r="C62" s="25">
        <f>'Stawki S. C. Kobiet'!B48</f>
        <v>19</v>
      </c>
      <c r="D62" s="25">
        <f>'Stawki S. C. Kobiet'!C48</f>
        <v>14.91</v>
      </c>
      <c r="E62" s="25">
        <f>'Stawki S. C. Kobiet'!D48</f>
        <v>6.7799999999999994</v>
      </c>
      <c r="F62" s="29"/>
      <c r="G62" s="29"/>
      <c r="H62" s="25">
        <f>'Stawki S. C. Kobiet'!E48</f>
        <v>12.209999999999999</v>
      </c>
    </row>
    <row r="63" spans="1:8" x14ac:dyDescent="0.2">
      <c r="A63" s="88"/>
      <c r="B63" s="26" t="s">
        <v>46</v>
      </c>
      <c r="C63" s="15">
        <f>'Stawki S. C. Kobiet'!B49</f>
        <v>15.83</v>
      </c>
      <c r="D63" s="15">
        <f>'Stawki S. C. Kobiet'!C49</f>
        <v>12.43</v>
      </c>
      <c r="E63" s="15">
        <f>'Stawki S. C. Kobiet'!D49</f>
        <v>5.65</v>
      </c>
      <c r="F63" s="30"/>
      <c r="G63" s="30"/>
      <c r="H63" s="15">
        <f>'Stawki S. C. Kobiet'!E49</f>
        <v>10.18</v>
      </c>
    </row>
    <row r="64" spans="1:8" x14ac:dyDescent="0.2">
      <c r="A64" s="89"/>
      <c r="B64" s="27" t="s">
        <v>47</v>
      </c>
      <c r="C64" s="28">
        <f>'Stawki S. C. Kobiet'!B50</f>
        <v>3.17</v>
      </c>
      <c r="D64" s="28">
        <f>'Stawki S. C. Kobiet'!C50</f>
        <v>2.4900000000000002</v>
      </c>
      <c r="E64" s="28">
        <f>'Stawki S. C. Kobiet'!D50</f>
        <v>1.1299999999999999</v>
      </c>
      <c r="F64" s="31"/>
      <c r="G64" s="31"/>
      <c r="H64" s="28">
        <f>'Stawki S. C. Kobiet'!E50</f>
        <v>2.04</v>
      </c>
    </row>
    <row r="65" spans="1:8" x14ac:dyDescent="0.2">
      <c r="A65" s="87" t="s">
        <v>78</v>
      </c>
      <c r="B65" s="24" t="s">
        <v>45</v>
      </c>
      <c r="C65" s="25">
        <f>'Stawki S. C. Kobiet'!B58</f>
        <v>16.260000000000002</v>
      </c>
      <c r="D65" s="25">
        <f>'Stawki S. C. Kobiet'!C58</f>
        <v>12.209999999999999</v>
      </c>
      <c r="E65" s="25">
        <f>'Stawki S. C. Kobiet'!D58</f>
        <v>6.7799999999999994</v>
      </c>
      <c r="F65" s="29"/>
      <c r="G65" s="29"/>
      <c r="H65" s="25">
        <f>'Stawki S. C. Kobiet'!E58</f>
        <v>12.209999999999999</v>
      </c>
    </row>
    <row r="66" spans="1:8" x14ac:dyDescent="0.2">
      <c r="A66" s="88"/>
      <c r="B66" s="26" t="s">
        <v>46</v>
      </c>
      <c r="C66" s="15">
        <f>'Stawki S. C. Kobiet'!B59</f>
        <v>13.55</v>
      </c>
      <c r="D66" s="15">
        <f>'Stawki S. C. Kobiet'!C59</f>
        <v>10.18</v>
      </c>
      <c r="E66" s="15">
        <f>'Stawki S. C. Kobiet'!D59</f>
        <v>5.65</v>
      </c>
      <c r="F66" s="30"/>
      <c r="G66" s="30"/>
      <c r="H66" s="15">
        <f>'Stawki S. C. Kobiet'!E59</f>
        <v>10.18</v>
      </c>
    </row>
    <row r="67" spans="1:8" x14ac:dyDescent="0.2">
      <c r="A67" s="89"/>
      <c r="B67" s="27" t="s">
        <v>47</v>
      </c>
      <c r="C67" s="28">
        <f>'Stawki S. C. Kobiet'!B60</f>
        <v>2.71</v>
      </c>
      <c r="D67" s="28">
        <f>'Stawki S. C. Kobiet'!C60</f>
        <v>2.04</v>
      </c>
      <c r="E67" s="28">
        <f>'Stawki S. C. Kobiet'!D60</f>
        <v>1.1299999999999999</v>
      </c>
      <c r="F67" s="31"/>
      <c r="G67" s="31"/>
      <c r="H67" s="28">
        <f>'Stawki S. C. Kobiet'!E60</f>
        <v>2.04</v>
      </c>
    </row>
    <row r="68" spans="1:8" x14ac:dyDescent="0.2">
      <c r="A68" s="87" t="s">
        <v>77</v>
      </c>
      <c r="B68" s="24" t="s">
        <v>45</v>
      </c>
      <c r="C68" s="25">
        <f>'Stawki S. C. Kobiet'!B68</f>
        <v>10.860000000000001</v>
      </c>
      <c r="D68" s="25">
        <f>'Stawki S. C. Kobiet'!C68</f>
        <v>8.129999999999999</v>
      </c>
      <c r="E68" s="29"/>
      <c r="F68" s="29"/>
      <c r="G68" s="29"/>
      <c r="H68" s="29"/>
    </row>
    <row r="69" spans="1:8" x14ac:dyDescent="0.2">
      <c r="A69" s="88"/>
      <c r="B69" s="26" t="s">
        <v>46</v>
      </c>
      <c r="C69" s="15">
        <f>'Stawki S. C. Kobiet'!B69</f>
        <v>9.0500000000000007</v>
      </c>
      <c r="D69" s="15">
        <f>'Stawki S. C. Kobiet'!C69</f>
        <v>6.78</v>
      </c>
      <c r="E69" s="30"/>
      <c r="F69" s="30"/>
      <c r="G69" s="30"/>
      <c r="H69" s="30"/>
    </row>
    <row r="70" spans="1:8" x14ac:dyDescent="0.2">
      <c r="A70" s="89"/>
      <c r="B70" s="27" t="s">
        <v>47</v>
      </c>
      <c r="C70" s="28">
        <f>'Stawki S. C. Kobiet'!B70</f>
        <v>1.81</v>
      </c>
      <c r="D70" s="28">
        <f>'Stawki S. C. Kobiet'!C70</f>
        <v>1.36</v>
      </c>
      <c r="E70" s="31"/>
      <c r="F70" s="31"/>
      <c r="G70" s="31"/>
      <c r="H70" s="31"/>
    </row>
    <row r="71" spans="1:8" x14ac:dyDescent="0.2">
      <c r="A71" s="90" t="s">
        <v>73</v>
      </c>
      <c r="B71" s="24" t="s">
        <v>45</v>
      </c>
      <c r="C71" s="25">
        <f>'Stawki S. C. Kobiet'!B78</f>
        <v>8.14</v>
      </c>
      <c r="D71" s="25">
        <f>'Stawki S. C. Kobiet'!C78</f>
        <v>5.97</v>
      </c>
      <c r="E71" s="29"/>
      <c r="F71" s="29"/>
      <c r="G71" s="29"/>
      <c r="H71" s="29"/>
    </row>
    <row r="72" spans="1:8" x14ac:dyDescent="0.2">
      <c r="A72" s="90"/>
      <c r="B72" s="26" t="s">
        <v>46</v>
      </c>
      <c r="C72" s="15">
        <f>'Stawki S. C. Kobiet'!B79</f>
        <v>6.78</v>
      </c>
      <c r="D72" s="15">
        <f>'Stawki S. C. Kobiet'!C79</f>
        <v>4.9800000000000004</v>
      </c>
      <c r="E72" s="30"/>
      <c r="F72" s="30"/>
      <c r="G72" s="30"/>
      <c r="H72" s="30"/>
    </row>
    <row r="73" spans="1:8" x14ac:dyDescent="0.2">
      <c r="A73" s="90"/>
      <c r="B73" s="27" t="s">
        <v>47</v>
      </c>
      <c r="C73" s="28">
        <f>'Stawki S. C. Kobiet'!B80</f>
        <v>1.36</v>
      </c>
      <c r="D73" s="28">
        <f>'Stawki S. C. Kobiet'!C80</f>
        <v>1</v>
      </c>
      <c r="E73" s="31"/>
      <c r="F73" s="31"/>
      <c r="G73" s="31"/>
      <c r="H73" s="31"/>
    </row>
    <row r="74" spans="1:8" x14ac:dyDescent="0.2">
      <c r="A74" s="90" t="s">
        <v>74</v>
      </c>
      <c r="B74" s="24" t="s">
        <v>45</v>
      </c>
      <c r="C74" s="25">
        <f>'Stawki S. C. Kobiet'!B88</f>
        <v>6.52</v>
      </c>
      <c r="D74" s="25">
        <f>'Stawki S. C. Kobiet'!C88</f>
        <v>5.2799999999999994</v>
      </c>
      <c r="E74" s="29"/>
      <c r="F74" s="29"/>
      <c r="G74" s="29"/>
      <c r="H74" s="29"/>
    </row>
    <row r="75" spans="1:8" x14ac:dyDescent="0.2">
      <c r="A75" s="90"/>
      <c r="B75" s="26" t="s">
        <v>46</v>
      </c>
      <c r="C75" s="15">
        <f>'Stawki S. C. Kobiet'!B89</f>
        <v>5.43</v>
      </c>
      <c r="D75" s="15">
        <f>'Stawki S. C. Kobiet'!C89</f>
        <v>4.4000000000000004</v>
      </c>
      <c r="E75" s="30"/>
      <c r="F75" s="30"/>
      <c r="G75" s="30"/>
      <c r="H75" s="30"/>
    </row>
    <row r="76" spans="1:8" x14ac:dyDescent="0.2">
      <c r="A76" s="90"/>
      <c r="B76" s="27" t="s">
        <v>47</v>
      </c>
      <c r="C76" s="28">
        <f>'Stawki S. C. Kobiet'!B90</f>
        <v>1.0900000000000001</v>
      </c>
      <c r="D76" s="28">
        <f>'Stawki S. C. Kobiet'!C90</f>
        <v>0.88</v>
      </c>
      <c r="E76" s="31"/>
      <c r="F76" s="31"/>
      <c r="G76" s="31"/>
      <c r="H76" s="31"/>
    </row>
    <row r="77" spans="1:8" x14ac:dyDescent="0.2">
      <c r="A77" s="91" t="s">
        <v>50</v>
      </c>
      <c r="B77" s="92"/>
      <c r="C77" s="92"/>
      <c r="D77" s="92"/>
      <c r="E77" s="92"/>
      <c r="F77" s="92"/>
      <c r="G77" s="92"/>
      <c r="H77" s="93"/>
    </row>
    <row r="78" spans="1:8" ht="30" customHeight="1" x14ac:dyDescent="0.2">
      <c r="A78" s="22" t="s">
        <v>49</v>
      </c>
      <c r="B78" s="23" t="s">
        <v>37</v>
      </c>
      <c r="C78" s="32" t="s">
        <v>44</v>
      </c>
      <c r="D78" s="32" t="s">
        <v>25</v>
      </c>
      <c r="E78" s="32" t="s">
        <v>26</v>
      </c>
      <c r="F78" s="32" t="s">
        <v>3</v>
      </c>
      <c r="G78" s="32" t="s">
        <v>4</v>
      </c>
      <c r="H78" s="32" t="s">
        <v>5</v>
      </c>
    </row>
    <row r="79" spans="1:8" ht="15" customHeight="1" x14ac:dyDescent="0.2">
      <c r="A79" s="90" t="s">
        <v>23</v>
      </c>
      <c r="B79" s="24" t="s">
        <v>45</v>
      </c>
      <c r="C79" s="25">
        <f>'Stawki S. C. Futsalu'!B8</f>
        <v>23.04</v>
      </c>
      <c r="D79" s="25">
        <f>'Stawki S. C. Futsalu'!C8</f>
        <v>6.78</v>
      </c>
      <c r="E79" s="25">
        <f>'Stawki S. C. Futsalu'!D8</f>
        <v>6.78</v>
      </c>
      <c r="F79" s="29"/>
      <c r="G79" s="29"/>
      <c r="H79" s="25">
        <f>'Stawki S. C. Futsalu'!E8</f>
        <v>13.56</v>
      </c>
    </row>
    <row r="80" spans="1:8" x14ac:dyDescent="0.2">
      <c r="A80" s="90"/>
      <c r="B80" s="26" t="s">
        <v>46</v>
      </c>
      <c r="C80" s="15">
        <f>'Stawki S. C. Futsalu'!B9</f>
        <v>19.2</v>
      </c>
      <c r="D80" s="15">
        <f>'Stawki S. C. Futsalu'!C9</f>
        <v>5.65</v>
      </c>
      <c r="E80" s="15">
        <f>'Stawki S. C. Futsalu'!D9</f>
        <v>5.65</v>
      </c>
      <c r="F80" s="30"/>
      <c r="G80" s="30"/>
      <c r="H80" s="15">
        <f>'Stawki S. C. Futsalu'!E9</f>
        <v>11.3</v>
      </c>
    </row>
    <row r="81" spans="1:8" x14ac:dyDescent="0.2">
      <c r="A81" s="90"/>
      <c r="B81" s="27" t="s">
        <v>47</v>
      </c>
      <c r="C81" s="28">
        <f>'Stawki S. C. Futsalu'!B10</f>
        <v>3.84</v>
      </c>
      <c r="D81" s="28">
        <f>'Stawki S. C. Futsalu'!C10</f>
        <v>1.1299999999999999</v>
      </c>
      <c r="E81" s="28">
        <f>'Stawki S. C. Futsalu'!D10</f>
        <v>1.1299999999999999</v>
      </c>
      <c r="F81" s="31"/>
      <c r="G81" s="31"/>
      <c r="H81" s="28">
        <f>'Stawki S. C. Futsalu'!E10</f>
        <v>2.2599999999999998</v>
      </c>
    </row>
    <row r="82" spans="1:8" x14ac:dyDescent="0.2">
      <c r="A82" s="90" t="s">
        <v>27</v>
      </c>
      <c r="B82" s="24" t="s">
        <v>45</v>
      </c>
      <c r="C82" s="25">
        <f>'Stawki S. C. Futsalu'!B18</f>
        <v>14.92</v>
      </c>
      <c r="D82" s="25">
        <f>'Stawki S. C. Futsalu'!C18</f>
        <v>6.78</v>
      </c>
      <c r="E82" s="25">
        <f>'Stawki S. C. Futsalu'!D18</f>
        <v>6.78</v>
      </c>
      <c r="F82" s="29"/>
      <c r="G82" s="29"/>
      <c r="H82" s="25">
        <f>'Stawki S. C. Futsalu'!E18</f>
        <v>12.219999999999999</v>
      </c>
    </row>
    <row r="83" spans="1:8" x14ac:dyDescent="0.2">
      <c r="A83" s="90"/>
      <c r="B83" s="26" t="s">
        <v>46</v>
      </c>
      <c r="C83" s="15">
        <f>'Stawki S. C. Futsalu'!B19</f>
        <v>12.43</v>
      </c>
      <c r="D83" s="15">
        <f>'Stawki S. C. Futsalu'!C19</f>
        <v>5.65</v>
      </c>
      <c r="E83" s="15">
        <f>'Stawki S. C. Futsalu'!D19</f>
        <v>5.65</v>
      </c>
      <c r="F83" s="30"/>
      <c r="G83" s="30"/>
      <c r="H83" s="15">
        <f>'Stawki S. C. Futsalu'!E19</f>
        <v>10.18</v>
      </c>
    </row>
    <row r="84" spans="1:8" x14ac:dyDescent="0.2">
      <c r="A84" s="90"/>
      <c r="B84" s="27" t="s">
        <v>47</v>
      </c>
      <c r="C84" s="28">
        <f>'Stawki S. C. Futsalu'!B20</f>
        <v>2.4900000000000002</v>
      </c>
      <c r="D84" s="28">
        <f>'Stawki S. C. Futsalu'!C20</f>
        <v>1.1299999999999999</v>
      </c>
      <c r="E84" s="28">
        <f>'Stawki S. C. Futsalu'!D20</f>
        <v>1.1299999999999999</v>
      </c>
      <c r="F84" s="31"/>
      <c r="G84" s="31"/>
      <c r="H84" s="28">
        <f>'Stawki S. C. Futsalu'!E20</f>
        <v>2.04</v>
      </c>
    </row>
    <row r="85" spans="1:8" x14ac:dyDescent="0.2">
      <c r="A85" s="90" t="s">
        <v>48</v>
      </c>
      <c r="B85" s="24" t="s">
        <v>45</v>
      </c>
      <c r="C85" s="25">
        <f>'Stawki S. C. Futsalu'!B28</f>
        <v>9.48</v>
      </c>
      <c r="D85" s="25">
        <f>'Stawki S. C. Futsalu'!C28</f>
        <v>5.44</v>
      </c>
      <c r="E85" s="25">
        <f>'Stawki S. C. Futsalu'!D28</f>
        <v>5.44</v>
      </c>
      <c r="F85" s="29"/>
      <c r="G85" s="29"/>
      <c r="H85" s="25">
        <f>'Stawki S. C. Futsalu'!E28</f>
        <v>3.96</v>
      </c>
    </row>
    <row r="86" spans="1:8" x14ac:dyDescent="0.2">
      <c r="A86" s="90"/>
      <c r="B86" s="26" t="s">
        <v>46</v>
      </c>
      <c r="C86" s="15">
        <f>'Stawki S. C. Futsalu'!B29</f>
        <v>7.9</v>
      </c>
      <c r="D86" s="15">
        <f>'Stawki S. C. Futsalu'!C29</f>
        <v>4.53</v>
      </c>
      <c r="E86" s="15">
        <f>'Stawki S. C. Futsalu'!D29</f>
        <v>4.53</v>
      </c>
      <c r="F86" s="30"/>
      <c r="G86" s="30"/>
      <c r="H86" s="15">
        <f>'Stawki S. C. Futsalu'!E29</f>
        <v>3.3</v>
      </c>
    </row>
    <row r="87" spans="1:8" x14ac:dyDescent="0.2">
      <c r="A87" s="90"/>
      <c r="B87" s="27" t="s">
        <v>47</v>
      </c>
      <c r="C87" s="28">
        <f>'Stawki S. C. Futsalu'!B30</f>
        <v>1.58</v>
      </c>
      <c r="D87" s="28">
        <f>'Stawki S. C. Futsalu'!C30</f>
        <v>0.91</v>
      </c>
      <c r="E87" s="28">
        <f>'Stawki S. C. Futsalu'!D30</f>
        <v>0.91</v>
      </c>
      <c r="F87" s="31"/>
      <c r="G87" s="31"/>
      <c r="H87" s="28">
        <f>'Stawki S. C. Futsalu'!E30</f>
        <v>0.66</v>
      </c>
    </row>
    <row r="88" spans="1:8" x14ac:dyDescent="0.2">
      <c r="A88" s="90" t="s">
        <v>28</v>
      </c>
      <c r="B88" s="24" t="s">
        <v>45</v>
      </c>
      <c r="C88" s="25">
        <f>'Stawki S. C. Futsalu'!B38</f>
        <v>14.92</v>
      </c>
      <c r="D88" s="25">
        <f>'Stawki S. C. Futsalu'!C38</f>
        <v>4.5</v>
      </c>
      <c r="E88" s="25">
        <f>'Stawki S. C. Futsalu'!D38</f>
        <v>4.5</v>
      </c>
      <c r="F88" s="29"/>
      <c r="G88" s="29"/>
      <c r="H88" s="25">
        <f>'Stawki S. C. Futsalu'!E38</f>
        <v>12.219999999999999</v>
      </c>
    </row>
    <row r="89" spans="1:8" x14ac:dyDescent="0.2">
      <c r="A89" s="90"/>
      <c r="B89" s="26" t="s">
        <v>46</v>
      </c>
      <c r="C89" s="15">
        <f>'Stawki S. C. Futsalu'!B39</f>
        <v>12.43</v>
      </c>
      <c r="D89" s="15">
        <f>'Stawki S. C. Futsalu'!C39</f>
        <v>3.75</v>
      </c>
      <c r="E89" s="15">
        <f>'Stawki S. C. Futsalu'!D39</f>
        <v>3.75</v>
      </c>
      <c r="F89" s="30"/>
      <c r="G89" s="30"/>
      <c r="H89" s="15">
        <f>'Stawki S. C. Futsalu'!E39</f>
        <v>10.18</v>
      </c>
    </row>
    <row r="90" spans="1:8" x14ac:dyDescent="0.2">
      <c r="A90" s="90"/>
      <c r="B90" s="27" t="s">
        <v>47</v>
      </c>
      <c r="C90" s="28">
        <f>'Stawki S. C. Futsalu'!B40</f>
        <v>2.4900000000000002</v>
      </c>
      <c r="D90" s="28">
        <f>'Stawki S. C. Futsalu'!C40</f>
        <v>0.75</v>
      </c>
      <c r="E90" s="28">
        <f>'Stawki S. C. Futsalu'!D40</f>
        <v>0.75</v>
      </c>
      <c r="F90" s="31"/>
      <c r="G90" s="31"/>
      <c r="H90" s="28">
        <f>'Stawki S. C. Futsalu'!E40</f>
        <v>2.04</v>
      </c>
    </row>
    <row r="91" spans="1:8" x14ac:dyDescent="0.2">
      <c r="A91" s="90" t="s">
        <v>43</v>
      </c>
      <c r="B91" s="24" t="s">
        <v>45</v>
      </c>
      <c r="C91" s="25">
        <f>'Stawki Woj. ZPN'!B60</f>
        <v>8.15</v>
      </c>
      <c r="D91" s="29"/>
      <c r="E91" s="25">
        <f>'Stawki Woj. ZPN'!C60</f>
        <v>3.96</v>
      </c>
      <c r="F91" s="29"/>
      <c r="G91" s="29"/>
      <c r="H91" s="25">
        <f>'Stawki Woj. ZPN'!D60</f>
        <v>4.7700000000000005</v>
      </c>
    </row>
    <row r="92" spans="1:8" x14ac:dyDescent="0.2">
      <c r="A92" s="90"/>
      <c r="B92" s="26" t="s">
        <v>46</v>
      </c>
      <c r="C92" s="15">
        <f>'Stawki Woj. ZPN'!B61</f>
        <v>7.24</v>
      </c>
      <c r="D92" s="30"/>
      <c r="E92" s="15">
        <f>'Stawki Woj. ZPN'!C61</f>
        <v>3.52</v>
      </c>
      <c r="F92" s="30"/>
      <c r="G92" s="30"/>
      <c r="H92" s="15">
        <f>'Stawki Woj. ZPN'!D61</f>
        <v>4.24</v>
      </c>
    </row>
    <row r="93" spans="1:8" x14ac:dyDescent="0.2">
      <c r="A93" s="90"/>
      <c r="B93" s="27" t="s">
        <v>47</v>
      </c>
      <c r="C93" s="28">
        <f>'Stawki Woj. ZPN'!B62</f>
        <v>0.91</v>
      </c>
      <c r="D93" s="31"/>
      <c r="E93" s="28">
        <f>'Stawki Woj. ZPN'!C62</f>
        <v>0.44</v>
      </c>
      <c r="F93" s="31"/>
      <c r="G93" s="31"/>
      <c r="H93" s="28">
        <f>'Stawki Woj. ZPN'!D62</f>
        <v>0.53</v>
      </c>
    </row>
  </sheetData>
  <sheetProtection algorithmName="SHA-512" hashValue="0XBrxFjG30jFelvAF+oHK5yrB+nR/8dk6QzB88XKvKS4wB4zJkAKNJy+s3rnyyhKplTRsFBSYTp2PnZLn4m4jQ==" saltValue="CmC8fJupkqpN1tNXqBIAvw==" spinCount="100000" sheet="1" formatCells="0" formatColumns="0" formatRows="0" insertColumns="0" insertRows="0" insertHyperlinks="0" deleteColumns="0" deleteRows="0" sort="0" autoFilter="0" pivotTables="0"/>
  <mergeCells count="32">
    <mergeCell ref="A91:A93"/>
    <mergeCell ref="A79:A81"/>
    <mergeCell ref="A77:H77"/>
    <mergeCell ref="A27:A29"/>
    <mergeCell ref="A24:A26"/>
    <mergeCell ref="A50:A52"/>
    <mergeCell ref="A53:A55"/>
    <mergeCell ref="A48:H48"/>
    <mergeCell ref="A45:A47"/>
    <mergeCell ref="A42:A44"/>
    <mergeCell ref="A39:A41"/>
    <mergeCell ref="A36:A38"/>
    <mergeCell ref="A33:A35"/>
    <mergeCell ref="A30:A32"/>
    <mergeCell ref="A65:A67"/>
    <mergeCell ref="A68:A70"/>
    <mergeCell ref="A1:H1"/>
    <mergeCell ref="A56:A58"/>
    <mergeCell ref="A82:A84"/>
    <mergeCell ref="A85:A87"/>
    <mergeCell ref="A88:A90"/>
    <mergeCell ref="A21:A23"/>
    <mergeCell ref="A18:A20"/>
    <mergeCell ref="A3:A5"/>
    <mergeCell ref="A6:A8"/>
    <mergeCell ref="A9:A11"/>
    <mergeCell ref="A12:A14"/>
    <mergeCell ref="A15:A17"/>
    <mergeCell ref="A71:A73"/>
    <mergeCell ref="A74:A76"/>
    <mergeCell ref="A59:A61"/>
    <mergeCell ref="A62:A6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DEFDA-FE09-4A1F-BF15-AB152A4F95DA}">
  <dimension ref="A1:K100"/>
  <sheetViews>
    <sheetView topLeftCell="A30" workbookViewId="0">
      <selection activeCell="E96" sqref="E96"/>
    </sheetView>
  </sheetViews>
  <sheetFormatPr baseColWidth="10" defaultColWidth="8.83203125" defaultRowHeight="15" x14ac:dyDescent="0.2"/>
  <cols>
    <col min="1" max="1" width="47.6640625" bestFit="1" customWidth="1"/>
    <col min="2" max="2" width="12.5" bestFit="1" customWidth="1"/>
    <col min="3" max="3" width="14.6640625" bestFit="1" customWidth="1"/>
    <col min="4" max="4" width="17.33203125" bestFit="1" customWidth="1"/>
    <col min="5" max="5" width="11.33203125" bestFit="1" customWidth="1"/>
    <col min="6" max="7" width="9.83203125" bestFit="1" customWidth="1"/>
    <col min="10" max="10" width="25" bestFit="1" customWidth="1"/>
    <col min="11" max="11" width="9.1640625" style="4"/>
  </cols>
  <sheetData>
    <row r="1" spans="1:11" x14ac:dyDescent="0.2">
      <c r="A1" s="3"/>
      <c r="J1" s="3" t="s">
        <v>35</v>
      </c>
      <c r="K1" s="7"/>
    </row>
    <row r="2" spans="1:11" x14ac:dyDescent="0.2">
      <c r="A2" s="6" t="s">
        <v>22</v>
      </c>
      <c r="B2" s="5" t="s">
        <v>0</v>
      </c>
      <c r="C2" s="5" t="s">
        <v>1</v>
      </c>
      <c r="D2" s="5" t="s">
        <v>2</v>
      </c>
      <c r="E2" s="5" t="s">
        <v>5</v>
      </c>
      <c r="F2" s="5" t="s">
        <v>3</v>
      </c>
      <c r="G2" s="5" t="s">
        <v>4</v>
      </c>
      <c r="J2" s="6" t="s">
        <v>36</v>
      </c>
      <c r="K2" s="7"/>
    </row>
    <row r="3" spans="1:11" x14ac:dyDescent="0.2">
      <c r="A3" s="5" t="s">
        <v>6</v>
      </c>
      <c r="B3" s="43">
        <v>4200</v>
      </c>
      <c r="C3" s="43">
        <v>2200</v>
      </c>
      <c r="D3" s="43">
        <v>700</v>
      </c>
      <c r="E3" s="43">
        <v>1250</v>
      </c>
      <c r="F3" s="43">
        <v>2400</v>
      </c>
      <c r="G3" s="43">
        <v>1900</v>
      </c>
      <c r="J3" s="5" t="s">
        <v>7</v>
      </c>
      <c r="K3" s="44">
        <v>0.2</v>
      </c>
    </row>
    <row r="4" spans="1:11" x14ac:dyDescent="0.2">
      <c r="A4" s="5" t="s">
        <v>8</v>
      </c>
      <c r="B4" s="8">
        <f>B3*$K$3</f>
        <v>840</v>
      </c>
      <c r="C4" s="8">
        <f t="shared" ref="C4:G4" si="0">C3*$K$3</f>
        <v>440</v>
      </c>
      <c r="D4" s="8">
        <f t="shared" si="0"/>
        <v>140</v>
      </c>
      <c r="E4" s="8">
        <f>E3*$K$3</f>
        <v>250</v>
      </c>
      <c r="F4" s="8">
        <f t="shared" si="0"/>
        <v>480</v>
      </c>
      <c r="G4" s="8">
        <f t="shared" si="0"/>
        <v>380</v>
      </c>
      <c r="J4" s="5" t="s">
        <v>12</v>
      </c>
      <c r="K4" s="44">
        <v>0.12</v>
      </c>
    </row>
    <row r="5" spans="1:11" x14ac:dyDescent="0.2">
      <c r="A5" s="5" t="s">
        <v>9</v>
      </c>
      <c r="B5" s="8">
        <f>B3-B4</f>
        <v>3360</v>
      </c>
      <c r="C5" s="8">
        <f t="shared" ref="C5:D5" si="1">C3-C4</f>
        <v>1760</v>
      </c>
      <c r="D5" s="8">
        <f t="shared" si="1"/>
        <v>560</v>
      </c>
      <c r="E5" s="8">
        <f t="shared" ref="E5" si="2">E3-E4</f>
        <v>1000</v>
      </c>
      <c r="F5" s="8">
        <f>F3-F4</f>
        <v>1920</v>
      </c>
      <c r="G5" s="8">
        <f t="shared" ref="G5" si="3">G3-G4</f>
        <v>1520</v>
      </c>
      <c r="J5" s="5"/>
      <c r="K5" s="7"/>
    </row>
    <row r="6" spans="1:11" x14ac:dyDescent="0.2">
      <c r="A6" s="5" t="s">
        <v>72</v>
      </c>
      <c r="B6" s="8">
        <f>ROUND(B5*$K$4,0)</f>
        <v>403</v>
      </c>
      <c r="C6" s="8">
        <f t="shared" ref="C6:G6" si="4">ROUND(C5*$K$4,0)</f>
        <v>211</v>
      </c>
      <c r="D6" s="8">
        <f t="shared" si="4"/>
        <v>67</v>
      </c>
      <c r="E6" s="8">
        <f t="shared" si="4"/>
        <v>120</v>
      </c>
      <c r="F6" s="8">
        <f t="shared" si="4"/>
        <v>230</v>
      </c>
      <c r="G6" s="8">
        <f t="shared" si="4"/>
        <v>182</v>
      </c>
      <c r="J6" s="6" t="s">
        <v>37</v>
      </c>
      <c r="K6" s="7"/>
    </row>
    <row r="7" spans="1:11" ht="16" thickBot="1" x14ac:dyDescent="0.25">
      <c r="A7" s="9" t="s">
        <v>11</v>
      </c>
      <c r="B7" s="10">
        <f>B3-B6</f>
        <v>3797</v>
      </c>
      <c r="C7" s="10">
        <f t="shared" ref="C7:G7" si="5">C3-C6</f>
        <v>1989</v>
      </c>
      <c r="D7" s="10">
        <f t="shared" si="5"/>
        <v>633</v>
      </c>
      <c r="E7" s="10">
        <f t="shared" si="5"/>
        <v>1130</v>
      </c>
      <c r="F7" s="10">
        <f t="shared" si="5"/>
        <v>2170</v>
      </c>
      <c r="G7" s="10">
        <f t="shared" si="5"/>
        <v>1718</v>
      </c>
      <c r="J7" s="5" t="s">
        <v>32</v>
      </c>
      <c r="K7" s="44">
        <v>0.03</v>
      </c>
    </row>
    <row r="8" spans="1:11" x14ac:dyDescent="0.2">
      <c r="A8" s="11" t="s">
        <v>45</v>
      </c>
      <c r="B8" s="12">
        <f>B9+B10</f>
        <v>113.92</v>
      </c>
      <c r="C8" s="12">
        <f t="shared" ref="C8:G8" si="6">C9+C10</f>
        <v>59.679999999999993</v>
      </c>
      <c r="D8" s="12">
        <f t="shared" si="6"/>
        <v>19</v>
      </c>
      <c r="E8" s="12">
        <f t="shared" si="6"/>
        <v>33.9</v>
      </c>
      <c r="F8" s="12">
        <f t="shared" si="6"/>
        <v>65.099999999999994</v>
      </c>
      <c r="G8" s="12">
        <f t="shared" si="6"/>
        <v>51.540000000000006</v>
      </c>
      <c r="J8" s="5" t="s">
        <v>33</v>
      </c>
      <c r="K8" s="44">
        <v>2.5000000000000001E-2</v>
      </c>
    </row>
    <row r="9" spans="1:11" x14ac:dyDescent="0.2">
      <c r="A9" s="14" t="s">
        <v>46</v>
      </c>
      <c r="B9" s="15">
        <f>ROUND(B7*$K$8,2)</f>
        <v>94.93</v>
      </c>
      <c r="C9" s="15">
        <f t="shared" ref="C9:G9" si="7">ROUND(C7*$K$8,2)</f>
        <v>49.73</v>
      </c>
      <c r="D9" s="15">
        <f t="shared" si="7"/>
        <v>15.83</v>
      </c>
      <c r="E9" s="15">
        <f t="shared" si="7"/>
        <v>28.25</v>
      </c>
      <c r="F9" s="15">
        <f t="shared" si="7"/>
        <v>54.25</v>
      </c>
      <c r="G9" s="15">
        <f t="shared" si="7"/>
        <v>42.95</v>
      </c>
      <c r="J9" s="5" t="s">
        <v>34</v>
      </c>
      <c r="K9" s="44">
        <v>5.0000000000000001E-3</v>
      </c>
    </row>
    <row r="10" spans="1:11" ht="16" thickBot="1" x14ac:dyDescent="0.25">
      <c r="A10" s="16" t="s">
        <v>47</v>
      </c>
      <c r="B10" s="17">
        <f>ROUND(B7*$K$9,2)</f>
        <v>18.989999999999998</v>
      </c>
      <c r="C10" s="17">
        <f t="shared" ref="C10:G10" si="8">ROUND(C7*$K$9,2)</f>
        <v>9.9499999999999993</v>
      </c>
      <c r="D10" s="17">
        <f t="shared" si="8"/>
        <v>3.17</v>
      </c>
      <c r="E10" s="17">
        <f t="shared" si="8"/>
        <v>5.65</v>
      </c>
      <c r="F10" s="17">
        <f t="shared" si="8"/>
        <v>10.85</v>
      </c>
      <c r="G10" s="17">
        <f t="shared" si="8"/>
        <v>8.59</v>
      </c>
    </row>
    <row r="11" spans="1:11" x14ac:dyDescent="0.2">
      <c r="A11" s="3"/>
    </row>
    <row r="12" spans="1:11" x14ac:dyDescent="0.2">
      <c r="A12" s="6" t="s">
        <v>13</v>
      </c>
      <c r="B12" s="5" t="s">
        <v>0</v>
      </c>
      <c r="C12" s="5" t="s">
        <v>1</v>
      </c>
      <c r="D12" s="5" t="s">
        <v>2</v>
      </c>
      <c r="E12" s="5" t="s">
        <v>5</v>
      </c>
      <c r="F12" s="5" t="s">
        <v>3</v>
      </c>
      <c r="G12" s="5" t="s">
        <v>4</v>
      </c>
    </row>
    <row r="13" spans="1:11" x14ac:dyDescent="0.2">
      <c r="A13" s="5" t="s">
        <v>6</v>
      </c>
      <c r="B13" s="43">
        <v>2300</v>
      </c>
      <c r="C13" s="43">
        <v>1200</v>
      </c>
      <c r="D13" s="43">
        <v>550</v>
      </c>
      <c r="E13" s="43">
        <v>900</v>
      </c>
      <c r="F13" s="43">
        <v>1250</v>
      </c>
      <c r="G13" s="43">
        <v>1100</v>
      </c>
    </row>
    <row r="14" spans="1:11" x14ac:dyDescent="0.2">
      <c r="A14" s="5" t="s">
        <v>8</v>
      </c>
      <c r="B14" s="8">
        <f>B13*$K$3</f>
        <v>460</v>
      </c>
      <c r="C14" s="8">
        <f t="shared" ref="C14" si="9">C13*$K$3</f>
        <v>240</v>
      </c>
      <c r="D14" s="8">
        <f t="shared" ref="D14" si="10">D13*$K$3</f>
        <v>110</v>
      </c>
      <c r="E14" s="8">
        <f t="shared" ref="E14" si="11">E13*$K$3</f>
        <v>180</v>
      </c>
      <c r="F14" s="8">
        <f t="shared" ref="F14" si="12">F13*$K$3</f>
        <v>250</v>
      </c>
      <c r="G14" s="8">
        <f t="shared" ref="G14" si="13">G13*$K$3</f>
        <v>220</v>
      </c>
    </row>
    <row r="15" spans="1:11" x14ac:dyDescent="0.2">
      <c r="A15" s="5" t="s">
        <v>9</v>
      </c>
      <c r="B15" s="8">
        <f>B13-B14</f>
        <v>1840</v>
      </c>
      <c r="C15" s="8">
        <f t="shared" ref="C15" si="14">C13-C14</f>
        <v>960</v>
      </c>
      <c r="D15" s="8">
        <f t="shared" ref="D15" si="15">D13-D14</f>
        <v>440</v>
      </c>
      <c r="E15" s="8">
        <f t="shared" ref="E15" si="16">E13-E14</f>
        <v>720</v>
      </c>
      <c r="F15" s="8">
        <f>F13-F14</f>
        <v>1000</v>
      </c>
      <c r="G15" s="8">
        <f t="shared" ref="G15" si="17">G13-G14</f>
        <v>880</v>
      </c>
    </row>
    <row r="16" spans="1:11" x14ac:dyDescent="0.2">
      <c r="A16" s="5" t="s">
        <v>10</v>
      </c>
      <c r="B16" s="8">
        <f>ROUND(B15*$K$4,0)</f>
        <v>221</v>
      </c>
      <c r="C16" s="8">
        <f t="shared" ref="C16:G16" si="18">ROUND(C15*$K$4,0)</f>
        <v>115</v>
      </c>
      <c r="D16" s="8">
        <f t="shared" si="18"/>
        <v>53</v>
      </c>
      <c r="E16" s="8">
        <f t="shared" si="18"/>
        <v>86</v>
      </c>
      <c r="F16" s="8">
        <f t="shared" si="18"/>
        <v>120</v>
      </c>
      <c r="G16" s="8">
        <f t="shared" si="18"/>
        <v>106</v>
      </c>
    </row>
    <row r="17" spans="1:7" ht="16" thickBot="1" x14ac:dyDescent="0.25">
      <c r="A17" s="9" t="s">
        <v>11</v>
      </c>
      <c r="B17" s="10">
        <f>B13-B16</f>
        <v>2079</v>
      </c>
      <c r="C17" s="10">
        <f t="shared" ref="C17" si="19">C13-C16</f>
        <v>1085</v>
      </c>
      <c r="D17" s="10">
        <f t="shared" ref="D17" si="20">D13-D16</f>
        <v>497</v>
      </c>
      <c r="E17" s="10">
        <f t="shared" ref="E17" si="21">E13-E16</f>
        <v>814</v>
      </c>
      <c r="F17" s="10">
        <f t="shared" ref="F17" si="22">F13-F16</f>
        <v>1130</v>
      </c>
      <c r="G17" s="10">
        <f t="shared" ref="G17" si="23">G13-G16</f>
        <v>994</v>
      </c>
    </row>
    <row r="18" spans="1:7" x14ac:dyDescent="0.2">
      <c r="A18" s="11" t="s">
        <v>45</v>
      </c>
      <c r="B18" s="12">
        <f>B19+B20</f>
        <v>62.379999999999995</v>
      </c>
      <c r="C18" s="12">
        <f t="shared" ref="C18:G18" si="24">C19+C20</f>
        <v>32.56</v>
      </c>
      <c r="D18" s="12">
        <f t="shared" si="24"/>
        <v>14.92</v>
      </c>
      <c r="E18" s="12">
        <f t="shared" si="24"/>
        <v>24.42</v>
      </c>
      <c r="F18" s="12">
        <f t="shared" si="24"/>
        <v>33.9</v>
      </c>
      <c r="G18" s="12">
        <f t="shared" si="24"/>
        <v>29.82</v>
      </c>
    </row>
    <row r="19" spans="1:7" x14ac:dyDescent="0.2">
      <c r="A19" s="14" t="s">
        <v>46</v>
      </c>
      <c r="B19" s="15">
        <f>ROUND(B17*$K$8,2)</f>
        <v>51.98</v>
      </c>
      <c r="C19" s="15">
        <f t="shared" ref="C19:G19" si="25">ROUND(C17*$K$8,2)</f>
        <v>27.13</v>
      </c>
      <c r="D19" s="15">
        <f t="shared" si="25"/>
        <v>12.43</v>
      </c>
      <c r="E19" s="15">
        <f t="shared" si="25"/>
        <v>20.350000000000001</v>
      </c>
      <c r="F19" s="15">
        <f t="shared" si="25"/>
        <v>28.25</v>
      </c>
      <c r="G19" s="15">
        <f t="shared" si="25"/>
        <v>24.85</v>
      </c>
    </row>
    <row r="20" spans="1:7" ht="16" thickBot="1" x14ac:dyDescent="0.25">
      <c r="A20" s="16" t="s">
        <v>47</v>
      </c>
      <c r="B20" s="17">
        <f>ROUND(B17*$K$9,2)</f>
        <v>10.4</v>
      </c>
      <c r="C20" s="17">
        <f t="shared" ref="C20:G20" si="26">ROUND(C17*$K$9,2)</f>
        <v>5.43</v>
      </c>
      <c r="D20" s="17">
        <f t="shared" si="26"/>
        <v>2.4900000000000002</v>
      </c>
      <c r="E20" s="17">
        <f t="shared" si="26"/>
        <v>4.07</v>
      </c>
      <c r="F20" s="17">
        <f t="shared" si="26"/>
        <v>5.65</v>
      </c>
      <c r="G20" s="17">
        <f t="shared" si="26"/>
        <v>4.97</v>
      </c>
    </row>
    <row r="21" spans="1:7" x14ac:dyDescent="0.2">
      <c r="A21" s="3"/>
    </row>
    <row r="22" spans="1:7" x14ac:dyDescent="0.2">
      <c r="A22" s="6" t="s">
        <v>14</v>
      </c>
      <c r="B22" s="5" t="s">
        <v>0</v>
      </c>
      <c r="C22" s="5" t="s">
        <v>1</v>
      </c>
      <c r="D22" s="5" t="s">
        <v>2</v>
      </c>
      <c r="E22" s="5" t="s">
        <v>5</v>
      </c>
      <c r="F22" s="5" t="s">
        <v>3</v>
      </c>
      <c r="G22" s="5" t="s">
        <v>4</v>
      </c>
    </row>
    <row r="23" spans="1:7" x14ac:dyDescent="0.2">
      <c r="A23" s="5" t="s">
        <v>6</v>
      </c>
      <c r="B23" s="43">
        <v>1500</v>
      </c>
      <c r="C23" s="43">
        <v>900</v>
      </c>
      <c r="D23" s="43">
        <v>350</v>
      </c>
      <c r="E23" s="43">
        <v>800</v>
      </c>
      <c r="F23" s="43">
        <v>1250</v>
      </c>
      <c r="G23" s="43">
        <v>1100</v>
      </c>
    </row>
    <row r="24" spans="1:7" x14ac:dyDescent="0.2">
      <c r="A24" s="5" t="s">
        <v>8</v>
      </c>
      <c r="B24" s="8">
        <f>B23*$K$3</f>
        <v>300</v>
      </c>
      <c r="C24" s="8">
        <f t="shared" ref="C24" si="27">C23*$K$3</f>
        <v>180</v>
      </c>
      <c r="D24" s="8">
        <f t="shared" ref="D24" si="28">D23*$K$3</f>
        <v>70</v>
      </c>
      <c r="E24" s="8">
        <f t="shared" ref="E24" si="29">E23*$K$3</f>
        <v>160</v>
      </c>
      <c r="F24" s="8">
        <f t="shared" ref="F24" si="30">F23*$K$3</f>
        <v>250</v>
      </c>
      <c r="G24" s="8">
        <f t="shared" ref="G24" si="31">G23*$K$3</f>
        <v>220</v>
      </c>
    </row>
    <row r="25" spans="1:7" x14ac:dyDescent="0.2">
      <c r="A25" s="5" t="s">
        <v>9</v>
      </c>
      <c r="B25" s="8">
        <f>B23-B24</f>
        <v>1200</v>
      </c>
      <c r="C25" s="8">
        <f t="shared" ref="C25" si="32">C23-C24</f>
        <v>720</v>
      </c>
      <c r="D25" s="8">
        <f t="shared" ref="D25" si="33">D23-D24</f>
        <v>280</v>
      </c>
      <c r="E25" s="8">
        <f t="shared" ref="E25" si="34">E23-E24</f>
        <v>640</v>
      </c>
      <c r="F25" s="8">
        <f>F23-F24</f>
        <v>1000</v>
      </c>
      <c r="G25" s="8">
        <f t="shared" ref="G25" si="35">G23-G24</f>
        <v>880</v>
      </c>
    </row>
    <row r="26" spans="1:7" x14ac:dyDescent="0.2">
      <c r="A26" s="5" t="s">
        <v>10</v>
      </c>
      <c r="B26" s="8">
        <f>ROUND(B25*$K$4,0)</f>
        <v>144</v>
      </c>
      <c r="C26" s="8">
        <f t="shared" ref="C26:F26" si="36">ROUND(C25*$K$4,0)</f>
        <v>86</v>
      </c>
      <c r="D26" s="8">
        <f t="shared" si="36"/>
        <v>34</v>
      </c>
      <c r="E26" s="8">
        <f t="shared" si="36"/>
        <v>77</v>
      </c>
      <c r="F26" s="8">
        <f t="shared" si="36"/>
        <v>120</v>
      </c>
      <c r="G26" s="8">
        <f>ROUND(G25*$K$4,0)</f>
        <v>106</v>
      </c>
    </row>
    <row r="27" spans="1:7" ht="16" thickBot="1" x14ac:dyDescent="0.25">
      <c r="A27" s="9" t="s">
        <v>11</v>
      </c>
      <c r="B27" s="10">
        <f>B23-B26</f>
        <v>1356</v>
      </c>
      <c r="C27" s="10">
        <f t="shared" ref="C27" si="37">C23-C26</f>
        <v>814</v>
      </c>
      <c r="D27" s="10">
        <f t="shared" ref="D27" si="38">D23-D26</f>
        <v>316</v>
      </c>
      <c r="E27" s="10">
        <f t="shared" ref="E27" si="39">E23-E26</f>
        <v>723</v>
      </c>
      <c r="F27" s="10">
        <f t="shared" ref="F27" si="40">F23-F26</f>
        <v>1130</v>
      </c>
      <c r="G27" s="10">
        <f t="shared" ref="G27" si="41">G23-G26</f>
        <v>994</v>
      </c>
    </row>
    <row r="28" spans="1:7" x14ac:dyDescent="0.2">
      <c r="A28" s="11" t="s">
        <v>45</v>
      </c>
      <c r="B28" s="12">
        <f>B29+B30</f>
        <v>40.68</v>
      </c>
      <c r="C28" s="12">
        <f t="shared" ref="C28:G28" si="42">C29+C30</f>
        <v>24.42</v>
      </c>
      <c r="D28" s="12">
        <f t="shared" si="42"/>
        <v>9.48</v>
      </c>
      <c r="E28" s="12">
        <f t="shared" si="42"/>
        <v>21.7</v>
      </c>
      <c r="F28" s="12">
        <f t="shared" si="42"/>
        <v>33.9</v>
      </c>
      <c r="G28" s="12">
        <f t="shared" si="42"/>
        <v>29.82</v>
      </c>
    </row>
    <row r="29" spans="1:7" x14ac:dyDescent="0.2">
      <c r="A29" s="14" t="s">
        <v>46</v>
      </c>
      <c r="B29" s="15">
        <f>ROUND(B27*$K$8,2)</f>
        <v>33.9</v>
      </c>
      <c r="C29" s="15">
        <f t="shared" ref="C29:G29" si="43">ROUND(C27*$K$8,2)</f>
        <v>20.350000000000001</v>
      </c>
      <c r="D29" s="15">
        <f t="shared" si="43"/>
        <v>7.9</v>
      </c>
      <c r="E29" s="15">
        <f t="shared" si="43"/>
        <v>18.079999999999998</v>
      </c>
      <c r="F29" s="15">
        <f t="shared" si="43"/>
        <v>28.25</v>
      </c>
      <c r="G29" s="15">
        <f t="shared" si="43"/>
        <v>24.85</v>
      </c>
    </row>
    <row r="30" spans="1:7" ht="16" thickBot="1" x14ac:dyDescent="0.25">
      <c r="A30" s="16" t="s">
        <v>47</v>
      </c>
      <c r="B30" s="17">
        <f>ROUND(B27*$K$9,2)</f>
        <v>6.78</v>
      </c>
      <c r="C30" s="17">
        <f t="shared" ref="C30:G30" si="44">ROUND(C27*$K$9,2)</f>
        <v>4.07</v>
      </c>
      <c r="D30" s="17">
        <f t="shared" si="44"/>
        <v>1.58</v>
      </c>
      <c r="E30" s="17">
        <f t="shared" si="44"/>
        <v>3.62</v>
      </c>
      <c r="F30" s="17">
        <f t="shared" si="44"/>
        <v>5.65</v>
      </c>
      <c r="G30" s="17">
        <f t="shared" si="44"/>
        <v>4.97</v>
      </c>
    </row>
    <row r="31" spans="1:7" x14ac:dyDescent="0.2">
      <c r="A31" s="3"/>
    </row>
    <row r="32" spans="1:7" x14ac:dyDescent="0.2">
      <c r="A32" s="6" t="s">
        <v>15</v>
      </c>
      <c r="B32" s="5" t="s">
        <v>0</v>
      </c>
      <c r="C32" s="5" t="s">
        <v>1</v>
      </c>
      <c r="D32" s="5" t="s">
        <v>2</v>
      </c>
      <c r="E32" s="5" t="s">
        <v>5</v>
      </c>
      <c r="F32" s="5" t="s">
        <v>3</v>
      </c>
      <c r="G32" s="5" t="s">
        <v>4</v>
      </c>
    </row>
    <row r="33" spans="1:7" x14ac:dyDescent="0.2">
      <c r="A33" s="5" t="s">
        <v>6</v>
      </c>
      <c r="B33" s="43">
        <v>1800</v>
      </c>
      <c r="C33" s="43">
        <v>1100</v>
      </c>
      <c r="D33" s="43">
        <v>550</v>
      </c>
      <c r="E33" s="43">
        <v>800</v>
      </c>
      <c r="F33" s="43">
        <v>1200</v>
      </c>
      <c r="G33" s="43">
        <v>1050</v>
      </c>
    </row>
    <row r="34" spans="1:7" x14ac:dyDescent="0.2">
      <c r="A34" s="5" t="s">
        <v>8</v>
      </c>
      <c r="B34" s="8">
        <f>B33*$K$3</f>
        <v>360</v>
      </c>
      <c r="C34" s="8">
        <f t="shared" ref="C34" si="45">C33*$K$3</f>
        <v>220</v>
      </c>
      <c r="D34" s="8">
        <f t="shared" ref="D34" si="46">D33*$K$3</f>
        <v>110</v>
      </c>
      <c r="E34" s="8">
        <f t="shared" ref="E34" si="47">E33*$K$3</f>
        <v>160</v>
      </c>
      <c r="F34" s="8">
        <f t="shared" ref="F34" si="48">F33*$K$3</f>
        <v>240</v>
      </c>
      <c r="G34" s="8">
        <f t="shared" ref="G34" si="49">G33*$K$3</f>
        <v>210</v>
      </c>
    </row>
    <row r="35" spans="1:7" x14ac:dyDescent="0.2">
      <c r="A35" s="5" t="s">
        <v>9</v>
      </c>
      <c r="B35" s="8">
        <f>B33-B34</f>
        <v>1440</v>
      </c>
      <c r="C35" s="8">
        <f t="shared" ref="C35" si="50">C33-C34</f>
        <v>880</v>
      </c>
      <c r="D35" s="8">
        <f t="shared" ref="D35" si="51">D33-D34</f>
        <v>440</v>
      </c>
      <c r="E35" s="8">
        <f t="shared" ref="E35" si="52">E33-E34</f>
        <v>640</v>
      </c>
      <c r="F35" s="8">
        <f>F33-F34</f>
        <v>960</v>
      </c>
      <c r="G35" s="8">
        <f t="shared" ref="G35" si="53">G33-G34</f>
        <v>840</v>
      </c>
    </row>
    <row r="36" spans="1:7" x14ac:dyDescent="0.2">
      <c r="A36" s="5" t="s">
        <v>10</v>
      </c>
      <c r="B36" s="8">
        <f>ROUND(B35*$K$4,0)</f>
        <v>173</v>
      </c>
      <c r="C36" s="8">
        <f t="shared" ref="C36" si="54">C35*$K$4</f>
        <v>105.6</v>
      </c>
      <c r="D36" s="8">
        <f t="shared" ref="D36" si="55">D35*$K$4</f>
        <v>52.8</v>
      </c>
      <c r="E36" s="8">
        <f t="shared" ref="E36" si="56">E35*$K$4</f>
        <v>76.8</v>
      </c>
      <c r="F36" s="8">
        <f t="shared" ref="F36" si="57">F35*$K$4</f>
        <v>115.19999999999999</v>
      </c>
      <c r="G36" s="8">
        <f t="shared" ref="G36" si="58">G35*$K$4</f>
        <v>100.8</v>
      </c>
    </row>
    <row r="37" spans="1:7" ht="16" thickBot="1" x14ac:dyDescent="0.25">
      <c r="A37" s="9" t="s">
        <v>11</v>
      </c>
      <c r="B37" s="10">
        <f>B33-B36</f>
        <v>1627</v>
      </c>
      <c r="C37" s="10">
        <f t="shared" ref="C37" si="59">C33-C36</f>
        <v>994.4</v>
      </c>
      <c r="D37" s="10">
        <f t="shared" ref="D37" si="60">D33-D36</f>
        <v>497.2</v>
      </c>
      <c r="E37" s="10">
        <f t="shared" ref="E37" si="61">E33-E36</f>
        <v>723.2</v>
      </c>
      <c r="F37" s="10">
        <f t="shared" ref="F37" si="62">F33-F36</f>
        <v>1084.8</v>
      </c>
      <c r="G37" s="10">
        <f t="shared" ref="G37" si="63">G33-G36</f>
        <v>949.2</v>
      </c>
    </row>
    <row r="38" spans="1:7" x14ac:dyDescent="0.2">
      <c r="A38" s="11" t="s">
        <v>45</v>
      </c>
      <c r="B38" s="12">
        <f>B39+B40</f>
        <v>48.82</v>
      </c>
      <c r="C38" s="12">
        <f t="shared" ref="C38:G38" si="64">C39+C40</f>
        <v>29.83</v>
      </c>
      <c r="D38" s="12">
        <f t="shared" si="64"/>
        <v>14.92</v>
      </c>
      <c r="E38" s="12">
        <f t="shared" si="64"/>
        <v>21.7</v>
      </c>
      <c r="F38" s="12">
        <f t="shared" si="64"/>
        <v>32.54</v>
      </c>
      <c r="G38" s="12">
        <f t="shared" si="64"/>
        <v>28.48</v>
      </c>
    </row>
    <row r="39" spans="1:7" x14ac:dyDescent="0.2">
      <c r="A39" s="14" t="s">
        <v>46</v>
      </c>
      <c r="B39" s="15">
        <f>ROUND(B37*$K$8,2)</f>
        <v>40.68</v>
      </c>
      <c r="C39" s="15">
        <f t="shared" ref="C39:G39" si="65">ROUND(C37*$K$8,2)</f>
        <v>24.86</v>
      </c>
      <c r="D39" s="15">
        <f t="shared" si="65"/>
        <v>12.43</v>
      </c>
      <c r="E39" s="15">
        <f t="shared" si="65"/>
        <v>18.079999999999998</v>
      </c>
      <c r="F39" s="15">
        <f t="shared" si="65"/>
        <v>27.12</v>
      </c>
      <c r="G39" s="15">
        <f t="shared" si="65"/>
        <v>23.73</v>
      </c>
    </row>
    <row r="40" spans="1:7" ht="16" thickBot="1" x14ac:dyDescent="0.25">
      <c r="A40" s="16" t="s">
        <v>47</v>
      </c>
      <c r="B40" s="17">
        <f>ROUND(B37*$K$9,2)</f>
        <v>8.14</v>
      </c>
      <c r="C40" s="17">
        <f t="shared" ref="C40:G40" si="66">ROUND(C37*$K$9,2)</f>
        <v>4.97</v>
      </c>
      <c r="D40" s="17">
        <f t="shared" si="66"/>
        <v>2.4900000000000002</v>
      </c>
      <c r="E40" s="17">
        <f t="shared" si="66"/>
        <v>3.62</v>
      </c>
      <c r="F40" s="17">
        <f t="shared" si="66"/>
        <v>5.42</v>
      </c>
      <c r="G40" s="17">
        <f t="shared" si="66"/>
        <v>4.75</v>
      </c>
    </row>
    <row r="41" spans="1:7" x14ac:dyDescent="0.2">
      <c r="A41" s="3"/>
    </row>
    <row r="42" spans="1:7" x14ac:dyDescent="0.2">
      <c r="A42" s="6" t="s">
        <v>16</v>
      </c>
      <c r="B42" s="5" t="s">
        <v>0</v>
      </c>
      <c r="C42" s="5" t="s">
        <v>1</v>
      </c>
      <c r="D42" s="5" t="s">
        <v>2</v>
      </c>
      <c r="E42" s="5" t="s">
        <v>5</v>
      </c>
      <c r="F42" s="5" t="s">
        <v>3</v>
      </c>
      <c r="G42" s="5" t="s">
        <v>4</v>
      </c>
    </row>
    <row r="43" spans="1:7" x14ac:dyDescent="0.2">
      <c r="A43" s="5" t="s">
        <v>6</v>
      </c>
      <c r="B43" s="43">
        <v>1500</v>
      </c>
      <c r="C43" s="43">
        <v>900</v>
      </c>
      <c r="D43" s="43">
        <v>250</v>
      </c>
      <c r="E43" s="43">
        <v>550</v>
      </c>
      <c r="F43" s="43">
        <v>1100</v>
      </c>
      <c r="G43" s="43">
        <v>900</v>
      </c>
    </row>
    <row r="44" spans="1:7" x14ac:dyDescent="0.2">
      <c r="A44" s="5" t="s">
        <v>8</v>
      </c>
      <c r="B44" s="8">
        <f>B43*$K$3</f>
        <v>300</v>
      </c>
      <c r="C44" s="8">
        <f t="shared" ref="C44" si="67">C43*$K$3</f>
        <v>180</v>
      </c>
      <c r="D44" s="8">
        <f t="shared" ref="D44" si="68">D43*$K$3</f>
        <v>50</v>
      </c>
      <c r="E44" s="8">
        <f t="shared" ref="E44" si="69">E43*$K$3</f>
        <v>110</v>
      </c>
      <c r="F44" s="8">
        <f t="shared" ref="F44" si="70">F43*$K$3</f>
        <v>220</v>
      </c>
      <c r="G44" s="8">
        <f t="shared" ref="G44" si="71">G43*$K$3</f>
        <v>180</v>
      </c>
    </row>
    <row r="45" spans="1:7" x14ac:dyDescent="0.2">
      <c r="A45" s="5" t="s">
        <v>9</v>
      </c>
      <c r="B45" s="8">
        <f>B43-B44</f>
        <v>1200</v>
      </c>
      <c r="C45" s="8">
        <f t="shared" ref="C45" si="72">C43-C44</f>
        <v>720</v>
      </c>
      <c r="D45" s="8">
        <f t="shared" ref="D45" si="73">D43-D44</f>
        <v>200</v>
      </c>
      <c r="E45" s="8">
        <f t="shared" ref="E45" si="74">E43-E44</f>
        <v>440</v>
      </c>
      <c r="F45" s="8">
        <f>F43-F44</f>
        <v>880</v>
      </c>
      <c r="G45" s="8">
        <f t="shared" ref="G45" si="75">G43-G44</f>
        <v>720</v>
      </c>
    </row>
    <row r="46" spans="1:7" x14ac:dyDescent="0.2">
      <c r="A46" s="5" t="s">
        <v>10</v>
      </c>
      <c r="B46" s="8">
        <f>ROUND(B45*$K$4,0)</f>
        <v>144</v>
      </c>
      <c r="C46" s="8">
        <f t="shared" ref="C46:G46" si="76">ROUND(C45*$K$4,0)</f>
        <v>86</v>
      </c>
      <c r="D46" s="8">
        <f t="shared" si="76"/>
        <v>24</v>
      </c>
      <c r="E46" s="8">
        <f t="shared" si="76"/>
        <v>53</v>
      </c>
      <c r="F46" s="8">
        <f t="shared" si="76"/>
        <v>106</v>
      </c>
      <c r="G46" s="8">
        <f t="shared" si="76"/>
        <v>86</v>
      </c>
    </row>
    <row r="47" spans="1:7" ht="16" thickBot="1" x14ac:dyDescent="0.25">
      <c r="A47" s="9" t="s">
        <v>11</v>
      </c>
      <c r="B47" s="10">
        <f>B43-B46</f>
        <v>1356</v>
      </c>
      <c r="C47" s="10">
        <f t="shared" ref="C47" si="77">C43-C46</f>
        <v>814</v>
      </c>
      <c r="D47" s="10">
        <f t="shared" ref="D47" si="78">D43-D46</f>
        <v>226</v>
      </c>
      <c r="E47" s="10">
        <f t="shared" ref="E47" si="79">E43-E46</f>
        <v>497</v>
      </c>
      <c r="F47" s="10">
        <f t="shared" ref="F47" si="80">F43-F46</f>
        <v>994</v>
      </c>
      <c r="G47" s="10">
        <f t="shared" ref="G47" si="81">G43-G46</f>
        <v>814</v>
      </c>
    </row>
    <row r="48" spans="1:7" x14ac:dyDescent="0.2">
      <c r="A48" s="11" t="s">
        <v>45</v>
      </c>
      <c r="B48" s="12">
        <f>B49+B50</f>
        <v>40.68</v>
      </c>
      <c r="C48" s="12">
        <f t="shared" ref="C48:G48" si="82">C49+C50</f>
        <v>24.42</v>
      </c>
      <c r="D48" s="12">
        <f t="shared" si="82"/>
        <v>6.78</v>
      </c>
      <c r="E48" s="12">
        <f t="shared" si="82"/>
        <v>14.92</v>
      </c>
      <c r="F48" s="12">
        <f t="shared" si="82"/>
        <v>29.82</v>
      </c>
      <c r="G48" s="12">
        <f t="shared" si="82"/>
        <v>24.42</v>
      </c>
    </row>
    <row r="49" spans="1:7" x14ac:dyDescent="0.2">
      <c r="A49" s="14" t="s">
        <v>46</v>
      </c>
      <c r="B49" s="15">
        <f>ROUND(B47*$K$8,2)</f>
        <v>33.9</v>
      </c>
      <c r="C49" s="15">
        <f t="shared" ref="C49:G49" si="83">ROUND(C47*$K$8,2)</f>
        <v>20.350000000000001</v>
      </c>
      <c r="D49" s="15">
        <f t="shared" si="83"/>
        <v>5.65</v>
      </c>
      <c r="E49" s="15">
        <f t="shared" si="83"/>
        <v>12.43</v>
      </c>
      <c r="F49" s="15">
        <f t="shared" si="83"/>
        <v>24.85</v>
      </c>
      <c r="G49" s="15">
        <f t="shared" si="83"/>
        <v>20.350000000000001</v>
      </c>
    </row>
    <row r="50" spans="1:7" ht="16" thickBot="1" x14ac:dyDescent="0.25">
      <c r="A50" s="16" t="s">
        <v>47</v>
      </c>
      <c r="B50" s="17">
        <f>ROUND(B47*$K$9,2)</f>
        <v>6.78</v>
      </c>
      <c r="C50" s="17">
        <f t="shared" ref="C50:G50" si="84">ROUND(C47*$K$9,2)</f>
        <v>4.07</v>
      </c>
      <c r="D50" s="17">
        <f t="shared" si="84"/>
        <v>1.1299999999999999</v>
      </c>
      <c r="E50" s="17">
        <f t="shared" si="84"/>
        <v>2.4900000000000002</v>
      </c>
      <c r="F50" s="17">
        <f t="shared" si="84"/>
        <v>4.97</v>
      </c>
      <c r="G50" s="17">
        <f t="shared" si="84"/>
        <v>4.07</v>
      </c>
    </row>
    <row r="51" spans="1:7" x14ac:dyDescent="0.2">
      <c r="A51" s="3"/>
    </row>
    <row r="52" spans="1:7" x14ac:dyDescent="0.2">
      <c r="A52" s="6" t="s">
        <v>17</v>
      </c>
      <c r="B52" s="5" t="s">
        <v>0</v>
      </c>
      <c r="C52" s="5" t="s">
        <v>1</v>
      </c>
      <c r="D52" s="5" t="s">
        <v>5</v>
      </c>
    </row>
    <row r="53" spans="1:7" x14ac:dyDescent="0.2">
      <c r="A53" s="5" t="s">
        <v>6</v>
      </c>
      <c r="B53" s="43">
        <v>700</v>
      </c>
      <c r="C53" s="43">
        <v>500</v>
      </c>
      <c r="D53" s="43">
        <v>450</v>
      </c>
    </row>
    <row r="54" spans="1:7" x14ac:dyDescent="0.2">
      <c r="A54" s="5" t="s">
        <v>8</v>
      </c>
      <c r="B54" s="8">
        <f>B53*$K$3</f>
        <v>140</v>
      </c>
      <c r="C54" s="8">
        <f t="shared" ref="C54" si="85">C53*$K$3</f>
        <v>100</v>
      </c>
      <c r="D54" s="8">
        <f t="shared" ref="D54" si="86">D53*$K$3</f>
        <v>90</v>
      </c>
    </row>
    <row r="55" spans="1:7" x14ac:dyDescent="0.2">
      <c r="A55" s="5" t="s">
        <v>9</v>
      </c>
      <c r="B55" s="8">
        <f>B53-B54</f>
        <v>560</v>
      </c>
      <c r="C55" s="8">
        <f t="shared" ref="C55" si="87">C53-C54</f>
        <v>400</v>
      </c>
      <c r="D55" s="8">
        <f t="shared" ref="D55" si="88">D53-D54</f>
        <v>360</v>
      </c>
    </row>
    <row r="56" spans="1:7" x14ac:dyDescent="0.2">
      <c r="A56" s="5" t="s">
        <v>10</v>
      </c>
      <c r="B56" s="8">
        <f>ROUND(B55*$K$4,0)</f>
        <v>67</v>
      </c>
      <c r="C56" s="8">
        <f t="shared" ref="C56:D56" si="89">ROUND(C55*$K$4,0)</f>
        <v>48</v>
      </c>
      <c r="D56" s="8">
        <f t="shared" si="89"/>
        <v>43</v>
      </c>
    </row>
    <row r="57" spans="1:7" ht="16" thickBot="1" x14ac:dyDescent="0.25">
      <c r="A57" s="9" t="s">
        <v>11</v>
      </c>
      <c r="B57" s="10">
        <f>B53-B56</f>
        <v>633</v>
      </c>
      <c r="C57" s="10">
        <f t="shared" ref="C57" si="90">C53-C56</f>
        <v>452</v>
      </c>
      <c r="D57" s="10">
        <f t="shared" ref="D57" si="91">D53-D56</f>
        <v>407</v>
      </c>
    </row>
    <row r="58" spans="1:7" x14ac:dyDescent="0.2">
      <c r="A58" s="11" t="s">
        <v>45</v>
      </c>
      <c r="B58" s="12">
        <f>B59+B60</f>
        <v>19</v>
      </c>
      <c r="C58" s="12">
        <f t="shared" ref="C58:D58" si="92">C59+C60</f>
        <v>13.56</v>
      </c>
      <c r="D58" s="12">
        <f t="shared" si="92"/>
        <v>12.219999999999999</v>
      </c>
      <c r="E58" s="1"/>
      <c r="F58" s="1"/>
      <c r="G58" s="1"/>
    </row>
    <row r="59" spans="1:7" x14ac:dyDescent="0.2">
      <c r="A59" s="14" t="s">
        <v>46</v>
      </c>
      <c r="B59" s="15">
        <f>ROUND(B57*$K$8,2)</f>
        <v>15.83</v>
      </c>
      <c r="C59" s="15">
        <f t="shared" ref="C59:D59" si="93">ROUND(C57*$K$8,2)</f>
        <v>11.3</v>
      </c>
      <c r="D59" s="15">
        <f t="shared" si="93"/>
        <v>10.18</v>
      </c>
      <c r="E59" s="1"/>
      <c r="F59" s="1"/>
      <c r="G59" s="1"/>
    </row>
    <row r="60" spans="1:7" ht="16" thickBot="1" x14ac:dyDescent="0.25">
      <c r="A60" s="16" t="s">
        <v>47</v>
      </c>
      <c r="B60" s="17">
        <f>ROUND(B57*$K$9,2)</f>
        <v>3.17</v>
      </c>
      <c r="C60" s="17">
        <f t="shared" ref="C60:D60" si="94">ROUND(C57*$K$9,2)</f>
        <v>2.2599999999999998</v>
      </c>
      <c r="D60" s="17">
        <f t="shared" si="94"/>
        <v>2.04</v>
      </c>
      <c r="E60" s="1"/>
      <c r="F60" s="1"/>
      <c r="G60" s="1"/>
    </row>
    <row r="61" spans="1:7" x14ac:dyDescent="0.2">
      <c r="A61" s="3"/>
    </row>
    <row r="62" spans="1:7" x14ac:dyDescent="0.2">
      <c r="A62" s="6" t="s">
        <v>18</v>
      </c>
      <c r="B62" s="5" t="s">
        <v>0</v>
      </c>
      <c r="C62" s="5" t="s">
        <v>1</v>
      </c>
      <c r="D62" s="5" t="s">
        <v>5</v>
      </c>
    </row>
    <row r="63" spans="1:7" x14ac:dyDescent="0.2">
      <c r="A63" s="5" t="s">
        <v>6</v>
      </c>
      <c r="B63" s="43">
        <v>600</v>
      </c>
      <c r="C63" s="43">
        <v>400</v>
      </c>
      <c r="D63" s="43">
        <v>400</v>
      </c>
    </row>
    <row r="64" spans="1:7" x14ac:dyDescent="0.2">
      <c r="A64" s="5" t="s">
        <v>8</v>
      </c>
      <c r="B64" s="8">
        <f>B63*$K$3</f>
        <v>120</v>
      </c>
      <c r="C64" s="8">
        <f t="shared" ref="C64" si="95">C63*$K$3</f>
        <v>80</v>
      </c>
      <c r="D64" s="8">
        <f t="shared" ref="D64" si="96">D63*$K$3</f>
        <v>80</v>
      </c>
    </row>
    <row r="65" spans="1:4" x14ac:dyDescent="0.2">
      <c r="A65" s="5" t="s">
        <v>9</v>
      </c>
      <c r="B65" s="8">
        <f>B63-B64</f>
        <v>480</v>
      </c>
      <c r="C65" s="8">
        <f t="shared" ref="C65" si="97">C63-C64</f>
        <v>320</v>
      </c>
      <c r="D65" s="8">
        <f t="shared" ref="D65" si="98">D63-D64</f>
        <v>320</v>
      </c>
    </row>
    <row r="66" spans="1:4" x14ac:dyDescent="0.2">
      <c r="A66" s="5" t="s">
        <v>10</v>
      </c>
      <c r="B66" s="8">
        <f>ROUND(B65*$K$4,0)</f>
        <v>58</v>
      </c>
      <c r="C66" s="8">
        <f t="shared" ref="C66:D66" si="99">ROUND(C65*$K$4,0)</f>
        <v>38</v>
      </c>
      <c r="D66" s="8">
        <f t="shared" si="99"/>
        <v>38</v>
      </c>
    </row>
    <row r="67" spans="1:4" ht="16" thickBot="1" x14ac:dyDescent="0.25">
      <c r="A67" s="9" t="s">
        <v>11</v>
      </c>
      <c r="B67" s="10">
        <f>B63-B66</f>
        <v>542</v>
      </c>
      <c r="C67" s="10">
        <f t="shared" ref="C67" si="100">C63-C66</f>
        <v>362</v>
      </c>
      <c r="D67" s="10">
        <f t="shared" ref="D67" si="101">D63-D66</f>
        <v>362</v>
      </c>
    </row>
    <row r="68" spans="1:4" x14ac:dyDescent="0.2">
      <c r="A68" s="11" t="s">
        <v>45</v>
      </c>
      <c r="B68" s="12">
        <f>B69+B70</f>
        <v>16.260000000000002</v>
      </c>
      <c r="C68" s="12">
        <f t="shared" ref="C68:D68" si="102">C69+C70</f>
        <v>10.860000000000001</v>
      </c>
      <c r="D68" s="12">
        <f t="shared" si="102"/>
        <v>10.860000000000001</v>
      </c>
    </row>
    <row r="69" spans="1:4" x14ac:dyDescent="0.2">
      <c r="A69" s="14" t="s">
        <v>46</v>
      </c>
      <c r="B69" s="15">
        <f>ROUND(B67*$K$8,2)</f>
        <v>13.55</v>
      </c>
      <c r="C69" s="15">
        <f t="shared" ref="C69:D69" si="103">ROUND(C67*$K$8,2)</f>
        <v>9.0500000000000007</v>
      </c>
      <c r="D69" s="15">
        <f t="shared" si="103"/>
        <v>9.0500000000000007</v>
      </c>
    </row>
    <row r="70" spans="1:4" ht="16" thickBot="1" x14ac:dyDescent="0.25">
      <c r="A70" s="16" t="s">
        <v>47</v>
      </c>
      <c r="B70" s="17">
        <f>ROUND(B67*$K$9,2)</f>
        <v>2.71</v>
      </c>
      <c r="C70" s="17">
        <f t="shared" ref="C70:D70" si="104">ROUND(C67*$K$9,2)</f>
        <v>1.81</v>
      </c>
      <c r="D70" s="17">
        <f t="shared" si="104"/>
        <v>1.81</v>
      </c>
    </row>
    <row r="71" spans="1:4" x14ac:dyDescent="0.2">
      <c r="A71" s="3"/>
    </row>
    <row r="72" spans="1:4" x14ac:dyDescent="0.2">
      <c r="A72" s="6" t="s">
        <v>19</v>
      </c>
      <c r="B72" s="5" t="s">
        <v>0</v>
      </c>
      <c r="C72" s="5" t="s">
        <v>1</v>
      </c>
    </row>
    <row r="73" spans="1:4" x14ac:dyDescent="0.2">
      <c r="A73" s="5" t="s">
        <v>6</v>
      </c>
      <c r="B73" s="43">
        <v>350</v>
      </c>
      <c r="C73" s="43">
        <v>250</v>
      </c>
    </row>
    <row r="74" spans="1:4" x14ac:dyDescent="0.2">
      <c r="A74" s="5" t="s">
        <v>8</v>
      </c>
      <c r="B74" s="8">
        <f>B73*$K$3</f>
        <v>70</v>
      </c>
      <c r="C74" s="8">
        <f t="shared" ref="C74" si="105">C73*$K$3</f>
        <v>50</v>
      </c>
    </row>
    <row r="75" spans="1:4" x14ac:dyDescent="0.2">
      <c r="A75" s="5" t="s">
        <v>9</v>
      </c>
      <c r="B75" s="8">
        <f>B73-B74</f>
        <v>280</v>
      </c>
      <c r="C75" s="8">
        <f t="shared" ref="C75" si="106">C73-C74</f>
        <v>200</v>
      </c>
    </row>
    <row r="76" spans="1:4" x14ac:dyDescent="0.2">
      <c r="A76" s="5" t="s">
        <v>10</v>
      </c>
      <c r="B76" s="8">
        <f>ROUND(B75*$K$4,0)</f>
        <v>34</v>
      </c>
      <c r="C76" s="8">
        <f>ROUND(C75*$K$4,0)</f>
        <v>24</v>
      </c>
    </row>
    <row r="77" spans="1:4" ht="16" thickBot="1" x14ac:dyDescent="0.25">
      <c r="A77" s="9" t="s">
        <v>11</v>
      </c>
      <c r="B77" s="10">
        <f>B73-B76</f>
        <v>316</v>
      </c>
      <c r="C77" s="10">
        <f t="shared" ref="C77" si="107">C73-C76</f>
        <v>226</v>
      </c>
    </row>
    <row r="78" spans="1:4" x14ac:dyDescent="0.2">
      <c r="A78" s="11" t="s">
        <v>45</v>
      </c>
      <c r="B78" s="12">
        <f>B79+B80</f>
        <v>9.48</v>
      </c>
      <c r="C78" s="12">
        <f>C79+C80</f>
        <v>6.78</v>
      </c>
      <c r="D78" s="1"/>
    </row>
    <row r="79" spans="1:4" x14ac:dyDescent="0.2">
      <c r="A79" s="14" t="s">
        <v>46</v>
      </c>
      <c r="B79" s="15">
        <f>ROUND(B77*$K$8,2)</f>
        <v>7.9</v>
      </c>
      <c r="C79" s="15">
        <f>ROUND(C77*$K$8,2)</f>
        <v>5.65</v>
      </c>
      <c r="D79" s="1"/>
    </row>
    <row r="80" spans="1:4" ht="16" thickBot="1" x14ac:dyDescent="0.25">
      <c r="A80" s="18" t="s">
        <v>47</v>
      </c>
      <c r="B80" s="19">
        <f>ROUND(B77*$K$9,2)</f>
        <v>1.58</v>
      </c>
      <c r="C80" s="19">
        <f>ROUND(C77*$K$9,2)</f>
        <v>1.1299999999999999</v>
      </c>
      <c r="D80" s="1"/>
    </row>
    <row r="82" spans="1:3" x14ac:dyDescent="0.2">
      <c r="A82" s="6" t="s">
        <v>20</v>
      </c>
      <c r="B82" s="5" t="s">
        <v>0</v>
      </c>
      <c r="C82" s="5" t="s">
        <v>1</v>
      </c>
    </row>
    <row r="83" spans="1:3" x14ac:dyDescent="0.2">
      <c r="A83" s="5" t="s">
        <v>6</v>
      </c>
      <c r="B83" s="43">
        <v>270</v>
      </c>
      <c r="C83" s="43">
        <v>205</v>
      </c>
    </row>
    <row r="84" spans="1:3" x14ac:dyDescent="0.2">
      <c r="A84" s="5" t="s">
        <v>8</v>
      </c>
      <c r="B84" s="8">
        <f>B83*$K$3</f>
        <v>54</v>
      </c>
      <c r="C84" s="8">
        <f t="shared" ref="C84" si="108">C83*$K$3</f>
        <v>41</v>
      </c>
    </row>
    <row r="85" spans="1:3" x14ac:dyDescent="0.2">
      <c r="A85" s="5" t="s">
        <v>9</v>
      </c>
      <c r="B85" s="8">
        <f>B83-B84</f>
        <v>216</v>
      </c>
      <c r="C85" s="8">
        <f t="shared" ref="C85" si="109">C83-C84</f>
        <v>164</v>
      </c>
    </row>
    <row r="86" spans="1:3" x14ac:dyDescent="0.2">
      <c r="A86" s="5" t="s">
        <v>10</v>
      </c>
      <c r="B86" s="8">
        <f>ROUND(B85*$K$4,0)</f>
        <v>26</v>
      </c>
      <c r="C86" s="8">
        <f>ROUND(C85*$K$4,0)</f>
        <v>20</v>
      </c>
    </row>
    <row r="87" spans="1:3" ht="16" thickBot="1" x14ac:dyDescent="0.25">
      <c r="A87" s="9" t="s">
        <v>11</v>
      </c>
      <c r="B87" s="10">
        <f>B83-B86</f>
        <v>244</v>
      </c>
      <c r="C87" s="10">
        <f t="shared" ref="C87" si="110">C83-C86</f>
        <v>185</v>
      </c>
    </row>
    <row r="88" spans="1:3" x14ac:dyDescent="0.2">
      <c r="A88" s="11" t="s">
        <v>45</v>
      </c>
      <c r="B88" s="12">
        <f>B89+B90</f>
        <v>7.3199999999999994</v>
      </c>
      <c r="C88" s="12">
        <f>C89+C90</f>
        <v>5.56</v>
      </c>
    </row>
    <row r="89" spans="1:3" x14ac:dyDescent="0.2">
      <c r="A89" s="14" t="s">
        <v>46</v>
      </c>
      <c r="B89" s="15">
        <f>ROUND(B87*$K$8,2)</f>
        <v>6.1</v>
      </c>
      <c r="C89" s="15">
        <f>ROUND(C87*$K$8,2)</f>
        <v>4.63</v>
      </c>
    </row>
    <row r="90" spans="1:3" ht="16" thickBot="1" x14ac:dyDescent="0.25">
      <c r="A90" s="18" t="s">
        <v>47</v>
      </c>
      <c r="B90" s="19">
        <f>ROUND(B87*$K$9,2)</f>
        <v>1.22</v>
      </c>
      <c r="C90" s="19">
        <f>ROUND(C87*$K$9,2)</f>
        <v>0.93</v>
      </c>
    </row>
    <row r="92" spans="1:3" x14ac:dyDescent="0.2">
      <c r="A92" s="6" t="s">
        <v>21</v>
      </c>
      <c r="B92" s="5" t="s">
        <v>0</v>
      </c>
      <c r="C92" s="5" t="s">
        <v>1</v>
      </c>
    </row>
    <row r="93" spans="1:3" x14ac:dyDescent="0.2">
      <c r="A93" s="5" t="s">
        <v>6</v>
      </c>
      <c r="B93" s="43">
        <v>300</v>
      </c>
      <c r="C93" s="43">
        <v>230</v>
      </c>
    </row>
    <row r="94" spans="1:3" x14ac:dyDescent="0.2">
      <c r="A94" s="5" t="s">
        <v>8</v>
      </c>
      <c r="B94" s="8">
        <f>B93*$K$3</f>
        <v>60</v>
      </c>
      <c r="C94" s="8">
        <f t="shared" ref="C94" si="111">C93*$K$3</f>
        <v>46</v>
      </c>
    </row>
    <row r="95" spans="1:3" x14ac:dyDescent="0.2">
      <c r="A95" s="5" t="s">
        <v>9</v>
      </c>
      <c r="B95" s="8">
        <f>B93-B94</f>
        <v>240</v>
      </c>
      <c r="C95" s="8">
        <f t="shared" ref="C95" si="112">C93-C94</f>
        <v>184</v>
      </c>
    </row>
    <row r="96" spans="1:3" x14ac:dyDescent="0.2">
      <c r="A96" s="5" t="s">
        <v>10</v>
      </c>
      <c r="B96" s="8">
        <f>ROUND(B95*$K$4,0)</f>
        <v>29</v>
      </c>
      <c r="C96" s="8">
        <f>ROUND(C95*$K$4,0)</f>
        <v>22</v>
      </c>
    </row>
    <row r="97" spans="1:3" ht="16" thickBot="1" x14ac:dyDescent="0.25">
      <c r="A97" s="9" t="s">
        <v>11</v>
      </c>
      <c r="B97" s="10">
        <f>B93-B96</f>
        <v>271</v>
      </c>
      <c r="C97" s="10">
        <f t="shared" ref="C97" si="113">C93-C96</f>
        <v>208</v>
      </c>
    </row>
    <row r="98" spans="1:3" x14ac:dyDescent="0.2">
      <c r="A98" s="11" t="s">
        <v>45</v>
      </c>
      <c r="B98" s="12">
        <f>B99+B100</f>
        <v>8.14</v>
      </c>
      <c r="C98" s="12">
        <f>C99+C100</f>
        <v>6.24</v>
      </c>
    </row>
    <row r="99" spans="1:3" x14ac:dyDescent="0.2">
      <c r="A99" s="14" t="s">
        <v>46</v>
      </c>
      <c r="B99" s="15">
        <f>ROUND(B97*$K$8,2)</f>
        <v>6.78</v>
      </c>
      <c r="C99" s="15">
        <f>ROUND(C97*$K$8,2)</f>
        <v>5.2</v>
      </c>
    </row>
    <row r="100" spans="1:3" ht="16" thickBot="1" x14ac:dyDescent="0.25">
      <c r="A100" s="18" t="s">
        <v>47</v>
      </c>
      <c r="B100" s="19">
        <f>ROUND(B97*$K$9,2)</f>
        <v>1.36</v>
      </c>
      <c r="C100" s="19">
        <f>ROUND(C97*$K$9,2)</f>
        <v>1.04</v>
      </c>
    </row>
  </sheetData>
  <sheetProtection algorithmName="SHA-512" hashValue="+/pOZinGNx+TS0lphNroL3PPRSn91Su3u/OLoG7l0fyi7uONpzLswUpzKGpTAwQv233MHgp8yJAgAUV3tTP1rw==" saltValue="BbfUacjOOvxLaD7PlzMSc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F22B8-C736-496E-88B1-903D75A533A6}">
  <dimension ref="A1:I90"/>
  <sheetViews>
    <sheetView topLeftCell="A9" workbookViewId="0">
      <selection activeCell="B8" sqref="B8"/>
    </sheetView>
  </sheetViews>
  <sheetFormatPr baseColWidth="10" defaultColWidth="8.83203125" defaultRowHeight="15" x14ac:dyDescent="0.2"/>
  <cols>
    <col min="1" max="1" width="34.5" bestFit="1" customWidth="1"/>
    <col min="2" max="2" width="11.5" bestFit="1" customWidth="1"/>
    <col min="3" max="3" width="14.6640625" bestFit="1" customWidth="1"/>
    <col min="4" max="4" width="17.33203125" bestFit="1" customWidth="1"/>
    <col min="5" max="5" width="11.33203125" bestFit="1" customWidth="1"/>
    <col min="6" max="7" width="9.83203125" bestFit="1" customWidth="1"/>
    <col min="8" max="8" width="25" bestFit="1" customWidth="1"/>
    <col min="9" max="9" width="9.1640625" style="2"/>
    <col min="10" max="10" width="25" bestFit="1" customWidth="1"/>
  </cols>
  <sheetData>
    <row r="1" spans="1:9" x14ac:dyDescent="0.2">
      <c r="A1" s="3"/>
      <c r="H1" s="3" t="s">
        <v>35</v>
      </c>
      <c r="I1" s="7"/>
    </row>
    <row r="2" spans="1:9" x14ac:dyDescent="0.2">
      <c r="A2" s="6" t="s">
        <v>29</v>
      </c>
      <c r="B2" s="5" t="s">
        <v>0</v>
      </c>
      <c r="C2" s="5" t="s">
        <v>1</v>
      </c>
      <c r="D2" s="5" t="s">
        <v>2</v>
      </c>
      <c r="E2" s="5" t="s">
        <v>5</v>
      </c>
      <c r="H2" s="6" t="s">
        <v>36</v>
      </c>
      <c r="I2" s="7"/>
    </row>
    <row r="3" spans="1:9" x14ac:dyDescent="0.2">
      <c r="A3" s="5" t="s">
        <v>6</v>
      </c>
      <c r="B3" s="43">
        <v>1000</v>
      </c>
      <c r="C3" s="43">
        <v>700</v>
      </c>
      <c r="D3" s="43">
        <v>250</v>
      </c>
      <c r="E3" s="43">
        <v>600</v>
      </c>
      <c r="H3" s="5" t="s">
        <v>7</v>
      </c>
      <c r="I3" s="44">
        <v>0.2</v>
      </c>
    </row>
    <row r="4" spans="1:9" x14ac:dyDescent="0.2">
      <c r="A4" s="5" t="s">
        <v>8</v>
      </c>
      <c r="B4" s="8">
        <f>B3*$I$3</f>
        <v>200</v>
      </c>
      <c r="C4" s="8">
        <f>C3*$I$3</f>
        <v>140</v>
      </c>
      <c r="D4" s="8">
        <f>D3*$I$3</f>
        <v>50</v>
      </c>
      <c r="E4" s="8">
        <f>E3*$I$3</f>
        <v>120</v>
      </c>
      <c r="H4" s="5" t="s">
        <v>12</v>
      </c>
      <c r="I4" s="44">
        <v>0.12</v>
      </c>
    </row>
    <row r="5" spans="1:9" x14ac:dyDescent="0.2">
      <c r="A5" s="5" t="s">
        <v>9</v>
      </c>
      <c r="B5" s="8">
        <f>B3-B4</f>
        <v>800</v>
      </c>
      <c r="C5" s="8">
        <f t="shared" ref="C5:E5" si="0">C3-C4</f>
        <v>560</v>
      </c>
      <c r="D5" s="8">
        <f t="shared" si="0"/>
        <v>200</v>
      </c>
      <c r="E5" s="8">
        <f t="shared" si="0"/>
        <v>480</v>
      </c>
      <c r="H5" s="5"/>
      <c r="I5" s="7"/>
    </row>
    <row r="6" spans="1:9" x14ac:dyDescent="0.2">
      <c r="A6" s="5" t="s">
        <v>10</v>
      </c>
      <c r="B6" s="8">
        <f>ROUND(B5*$I$4,0)</f>
        <v>96</v>
      </c>
      <c r="C6" s="8">
        <f t="shared" ref="C6:E6" si="1">ROUND(C5*$I$4,0)</f>
        <v>67</v>
      </c>
      <c r="D6" s="8">
        <f t="shared" si="1"/>
        <v>24</v>
      </c>
      <c r="E6" s="8">
        <f t="shared" si="1"/>
        <v>58</v>
      </c>
      <c r="H6" s="6" t="s">
        <v>37</v>
      </c>
      <c r="I6" s="7"/>
    </row>
    <row r="7" spans="1:9" ht="16" thickBot="1" x14ac:dyDescent="0.25">
      <c r="A7" s="9" t="s">
        <v>11</v>
      </c>
      <c r="B7" s="10">
        <f>B3-B6</f>
        <v>904</v>
      </c>
      <c r="C7" s="10">
        <f t="shared" ref="C7:D7" si="2">C3-C6</f>
        <v>633</v>
      </c>
      <c r="D7" s="10">
        <f t="shared" si="2"/>
        <v>226</v>
      </c>
      <c r="E7" s="10">
        <f>E3-E6</f>
        <v>542</v>
      </c>
      <c r="H7" s="5" t="s">
        <v>32</v>
      </c>
      <c r="I7" s="44">
        <v>0.03</v>
      </c>
    </row>
    <row r="8" spans="1:9" x14ac:dyDescent="0.2">
      <c r="A8" s="11" t="s">
        <v>45</v>
      </c>
      <c r="B8" s="12">
        <f>B9+B10</f>
        <v>27.12</v>
      </c>
      <c r="C8" s="12">
        <f t="shared" ref="C8:E8" si="3">C9+C10</f>
        <v>19</v>
      </c>
      <c r="D8" s="12">
        <f t="shared" si="3"/>
        <v>6.78</v>
      </c>
      <c r="E8" s="12">
        <f t="shared" si="3"/>
        <v>16.260000000000002</v>
      </c>
      <c r="H8" s="5" t="s">
        <v>33</v>
      </c>
      <c r="I8" s="44">
        <v>2.5000000000000001E-2</v>
      </c>
    </row>
    <row r="9" spans="1:9" x14ac:dyDescent="0.2">
      <c r="A9" s="14" t="s">
        <v>46</v>
      </c>
      <c r="B9" s="15">
        <f>ROUND(B7*$I$8,2)</f>
        <v>22.6</v>
      </c>
      <c r="C9" s="15">
        <f>ROUND(C7*$I$8,2)</f>
        <v>15.83</v>
      </c>
      <c r="D9" s="15">
        <f t="shared" ref="D9:E9" si="4">ROUND(D7*$I$8,2)</f>
        <v>5.65</v>
      </c>
      <c r="E9" s="15">
        <f t="shared" si="4"/>
        <v>13.55</v>
      </c>
      <c r="H9" s="5" t="s">
        <v>34</v>
      </c>
      <c r="I9" s="44">
        <v>5.0000000000000001E-3</v>
      </c>
    </row>
    <row r="10" spans="1:9" ht="16" thickBot="1" x14ac:dyDescent="0.25">
      <c r="A10" s="16" t="s">
        <v>47</v>
      </c>
      <c r="B10" s="17">
        <f>ROUND(B7*$I$9,2)</f>
        <v>4.5199999999999996</v>
      </c>
      <c r="C10" s="17">
        <f t="shared" ref="C10:D10" si="5">ROUND(C7*$I$9,2)</f>
        <v>3.17</v>
      </c>
      <c r="D10" s="17">
        <f t="shared" si="5"/>
        <v>1.1299999999999999</v>
      </c>
      <c r="E10" s="17">
        <f>ROUND(E7*$I$9,2)</f>
        <v>2.71</v>
      </c>
    </row>
    <row r="11" spans="1:9" x14ac:dyDescent="0.2">
      <c r="A11" s="3"/>
    </row>
    <row r="12" spans="1:9" x14ac:dyDescent="0.2">
      <c r="A12" s="6" t="s">
        <v>30</v>
      </c>
      <c r="B12" s="5" t="s">
        <v>0</v>
      </c>
      <c r="C12" s="5" t="s">
        <v>1</v>
      </c>
      <c r="D12" s="5" t="s">
        <v>2</v>
      </c>
      <c r="E12" s="5" t="s">
        <v>5</v>
      </c>
    </row>
    <row r="13" spans="1:9" x14ac:dyDescent="0.2">
      <c r="A13" s="5" t="s">
        <v>6</v>
      </c>
      <c r="B13" s="43">
        <v>800</v>
      </c>
      <c r="C13" s="43">
        <v>600</v>
      </c>
      <c r="D13" s="43">
        <v>200</v>
      </c>
      <c r="E13" s="43">
        <v>450</v>
      </c>
    </row>
    <row r="14" spans="1:9" x14ac:dyDescent="0.2">
      <c r="A14" s="5" t="s">
        <v>8</v>
      </c>
      <c r="B14" s="8">
        <f>B13*$I$3</f>
        <v>160</v>
      </c>
      <c r="C14" s="8">
        <f>C13*$I$3</f>
        <v>120</v>
      </c>
      <c r="D14" s="8">
        <f>D13*$I$3</f>
        <v>40</v>
      </c>
      <c r="E14" s="8">
        <f>E13*$I$3</f>
        <v>90</v>
      </c>
    </row>
    <row r="15" spans="1:9" x14ac:dyDescent="0.2">
      <c r="A15" s="5" t="s">
        <v>9</v>
      </c>
      <c r="B15" s="8">
        <f>B13-B14</f>
        <v>640</v>
      </c>
      <c r="C15" s="8">
        <f t="shared" ref="C15" si="6">C13-C14</f>
        <v>480</v>
      </c>
      <c r="D15" s="8">
        <f t="shared" ref="D15" si="7">D13-D14</f>
        <v>160</v>
      </c>
      <c r="E15" s="8">
        <f t="shared" ref="E15" si="8">E13-E14</f>
        <v>360</v>
      </c>
    </row>
    <row r="16" spans="1:9" x14ac:dyDescent="0.2">
      <c r="A16" s="5" t="s">
        <v>10</v>
      </c>
      <c r="B16" s="8">
        <f>ROUND(B15*$I$4,0)</f>
        <v>77</v>
      </c>
      <c r="C16" s="8">
        <f t="shared" ref="C16:E16" si="9">ROUND(C15*$I$4,0)</f>
        <v>58</v>
      </c>
      <c r="D16" s="8">
        <f t="shared" si="9"/>
        <v>19</v>
      </c>
      <c r="E16" s="8">
        <f t="shared" si="9"/>
        <v>43</v>
      </c>
    </row>
    <row r="17" spans="1:5" ht="16" thickBot="1" x14ac:dyDescent="0.25">
      <c r="A17" s="9" t="s">
        <v>11</v>
      </c>
      <c r="B17" s="10">
        <f>B13-B16</f>
        <v>723</v>
      </c>
      <c r="C17" s="10">
        <f t="shared" ref="C17" si="10">C13-C16</f>
        <v>542</v>
      </c>
      <c r="D17" s="10">
        <f t="shared" ref="D17" si="11">D13-D16</f>
        <v>181</v>
      </c>
      <c r="E17" s="10">
        <f>E13-E16</f>
        <v>407</v>
      </c>
    </row>
    <row r="18" spans="1:5" x14ac:dyDescent="0.2">
      <c r="A18" s="11" t="s">
        <v>45</v>
      </c>
      <c r="B18" s="12">
        <f>B19+B20</f>
        <v>21.7</v>
      </c>
      <c r="C18" s="12">
        <f t="shared" ref="C18" si="12">C17*$I$7</f>
        <v>16.259999999999998</v>
      </c>
      <c r="D18" s="12">
        <f t="shared" ref="D18" si="13">D17*$I$7</f>
        <v>5.43</v>
      </c>
      <c r="E18" s="13">
        <f t="shared" ref="E18" si="14">E17*$I$7</f>
        <v>12.209999999999999</v>
      </c>
    </row>
    <row r="19" spans="1:5" x14ac:dyDescent="0.2">
      <c r="A19" s="14" t="s">
        <v>46</v>
      </c>
      <c r="B19" s="15">
        <f>ROUND(B17*$I$8,2)</f>
        <v>18.079999999999998</v>
      </c>
      <c r="C19" s="15">
        <f t="shared" ref="C19:E19" si="15">ROUND(C17*$I$8,2)</f>
        <v>13.55</v>
      </c>
      <c r="D19" s="15">
        <f t="shared" si="15"/>
        <v>4.53</v>
      </c>
      <c r="E19" s="15">
        <f t="shared" si="15"/>
        <v>10.18</v>
      </c>
    </row>
    <row r="20" spans="1:5" ht="16" thickBot="1" x14ac:dyDescent="0.25">
      <c r="A20" s="16" t="s">
        <v>47</v>
      </c>
      <c r="B20" s="17">
        <f>ROUND(B17*$I$9,2)</f>
        <v>3.62</v>
      </c>
      <c r="C20" s="17">
        <f t="shared" ref="C20:E20" si="16">ROUND(C17*$I$9,2)</f>
        <v>2.71</v>
      </c>
      <c r="D20" s="17">
        <f t="shared" si="16"/>
        <v>0.91</v>
      </c>
      <c r="E20" s="17">
        <f t="shared" si="16"/>
        <v>2.04</v>
      </c>
    </row>
    <row r="21" spans="1:5" x14ac:dyDescent="0.2">
      <c r="A21" s="3"/>
    </row>
    <row r="22" spans="1:5" x14ac:dyDescent="0.2">
      <c r="A22" s="6" t="s">
        <v>31</v>
      </c>
      <c r="B22" s="5" t="s">
        <v>0</v>
      </c>
      <c r="C22" s="5" t="s">
        <v>1</v>
      </c>
      <c r="D22" s="5" t="s">
        <v>5</v>
      </c>
    </row>
    <row r="23" spans="1:5" x14ac:dyDescent="0.2">
      <c r="A23" s="5" t="s">
        <v>6</v>
      </c>
      <c r="B23" s="43">
        <v>500</v>
      </c>
      <c r="C23" s="43">
        <v>400</v>
      </c>
      <c r="D23" s="43">
        <v>250</v>
      </c>
    </row>
    <row r="24" spans="1:5" x14ac:dyDescent="0.2">
      <c r="A24" s="5" t="s">
        <v>8</v>
      </c>
      <c r="B24" s="8">
        <f>B23*$I$3</f>
        <v>100</v>
      </c>
      <c r="C24" s="8">
        <f>C23*$I$3</f>
        <v>80</v>
      </c>
      <c r="D24" s="8">
        <f>D23*$I$3</f>
        <v>50</v>
      </c>
    </row>
    <row r="25" spans="1:5" x14ac:dyDescent="0.2">
      <c r="A25" s="5" t="s">
        <v>9</v>
      </c>
      <c r="B25" s="8">
        <f>B23-B24</f>
        <v>400</v>
      </c>
      <c r="C25" s="8">
        <f t="shared" ref="C25" si="17">C23-C24</f>
        <v>320</v>
      </c>
      <c r="D25" s="8">
        <f t="shared" ref="D25" si="18">D23-D24</f>
        <v>200</v>
      </c>
    </row>
    <row r="26" spans="1:5" x14ac:dyDescent="0.2">
      <c r="A26" s="5" t="s">
        <v>10</v>
      </c>
      <c r="B26" s="8">
        <f>ROUND(B25*$I$4,0)</f>
        <v>48</v>
      </c>
      <c r="C26" s="8">
        <f t="shared" ref="C26:D26" si="19">ROUND(C25*$I$4,0)</f>
        <v>38</v>
      </c>
      <c r="D26" s="8">
        <f t="shared" si="19"/>
        <v>24</v>
      </c>
    </row>
    <row r="27" spans="1:5" ht="16" thickBot="1" x14ac:dyDescent="0.25">
      <c r="A27" s="9" t="s">
        <v>11</v>
      </c>
      <c r="B27" s="10">
        <f>B23-B26</f>
        <v>452</v>
      </c>
      <c r="C27" s="10">
        <f t="shared" ref="C27" si="20">C23-C26</f>
        <v>362</v>
      </c>
      <c r="D27" s="10">
        <f>D23-D26</f>
        <v>226</v>
      </c>
    </row>
    <row r="28" spans="1:5" x14ac:dyDescent="0.2">
      <c r="A28" s="11" t="s">
        <v>45</v>
      </c>
      <c r="B28" s="12">
        <f>B29+B30</f>
        <v>13.56</v>
      </c>
      <c r="C28" s="12">
        <f t="shared" ref="C28" si="21">C27*$I$7</f>
        <v>10.86</v>
      </c>
      <c r="D28" s="13">
        <f t="shared" ref="D28" si="22">D27*$I$7</f>
        <v>6.7799999999999994</v>
      </c>
      <c r="E28" s="1"/>
    </row>
    <row r="29" spans="1:5" x14ac:dyDescent="0.2">
      <c r="A29" s="14" t="s">
        <v>46</v>
      </c>
      <c r="B29" s="15">
        <f>ROUND(B27*$I$8,2)</f>
        <v>11.3</v>
      </c>
      <c r="C29" s="15">
        <f t="shared" ref="C29:D29" si="23">ROUND(C27*$I$8,2)</f>
        <v>9.0500000000000007</v>
      </c>
      <c r="D29" s="15">
        <f t="shared" si="23"/>
        <v>5.65</v>
      </c>
      <c r="E29" s="1"/>
    </row>
    <row r="30" spans="1:5" ht="16" thickBot="1" x14ac:dyDescent="0.25">
      <c r="A30" s="16" t="s">
        <v>47</v>
      </c>
      <c r="B30" s="17">
        <f>ROUND(B27*$I$9,2)</f>
        <v>2.2599999999999998</v>
      </c>
      <c r="C30" s="17">
        <f t="shared" ref="C30:D30" si="24">ROUND(C27*$I$9,2)</f>
        <v>1.81</v>
      </c>
      <c r="D30" s="17">
        <f t="shared" si="24"/>
        <v>1.1299999999999999</v>
      </c>
      <c r="E30" s="1"/>
    </row>
    <row r="31" spans="1:5" x14ac:dyDescent="0.2">
      <c r="B31" s="1"/>
      <c r="C31" s="1"/>
      <c r="D31" s="1"/>
      <c r="E31" s="1"/>
    </row>
    <row r="32" spans="1:5" x14ac:dyDescent="0.2">
      <c r="A32" s="6" t="s">
        <v>76</v>
      </c>
      <c r="B32" s="5" t="s">
        <v>0</v>
      </c>
      <c r="C32" s="5" t="s">
        <v>1</v>
      </c>
      <c r="D32" s="5" t="s">
        <v>2</v>
      </c>
      <c r="E32" s="5" t="s">
        <v>5</v>
      </c>
    </row>
    <row r="33" spans="1:5" x14ac:dyDescent="0.2">
      <c r="A33" s="5" t="s">
        <v>6</v>
      </c>
      <c r="B33" s="43">
        <v>900</v>
      </c>
      <c r="C33" s="43">
        <v>700</v>
      </c>
      <c r="D33" s="43">
        <v>400</v>
      </c>
      <c r="E33" s="43">
        <v>700</v>
      </c>
    </row>
    <row r="34" spans="1:5" x14ac:dyDescent="0.2">
      <c r="A34" s="5" t="s">
        <v>8</v>
      </c>
      <c r="B34" s="8">
        <f>B33*$I$3</f>
        <v>180</v>
      </c>
      <c r="C34" s="8">
        <f>C33*$I$3</f>
        <v>140</v>
      </c>
      <c r="D34" s="8">
        <f>D33*$I$3</f>
        <v>80</v>
      </c>
      <c r="E34" s="8">
        <f>E33*$I$3</f>
        <v>140</v>
      </c>
    </row>
    <row r="35" spans="1:5" x14ac:dyDescent="0.2">
      <c r="A35" s="5" t="s">
        <v>9</v>
      </c>
      <c r="B35" s="8">
        <f>B33-B34</f>
        <v>720</v>
      </c>
      <c r="C35" s="8">
        <f t="shared" ref="C35:E35" si="25">C33-C34</f>
        <v>560</v>
      </c>
      <c r="D35" s="8">
        <f t="shared" si="25"/>
        <v>320</v>
      </c>
      <c r="E35" s="8">
        <f t="shared" si="25"/>
        <v>560</v>
      </c>
    </row>
    <row r="36" spans="1:5" x14ac:dyDescent="0.2">
      <c r="A36" s="5" t="s">
        <v>10</v>
      </c>
      <c r="B36" s="8">
        <f>ROUND(B35*$I$4,0)</f>
        <v>86</v>
      </c>
      <c r="C36" s="8">
        <f t="shared" ref="C36:E36" si="26">ROUND(C35*$I$4,0)</f>
        <v>67</v>
      </c>
      <c r="D36" s="8">
        <f t="shared" si="26"/>
        <v>38</v>
      </c>
      <c r="E36" s="8">
        <f t="shared" si="26"/>
        <v>67</v>
      </c>
    </row>
    <row r="37" spans="1:5" ht="16" thickBot="1" x14ac:dyDescent="0.25">
      <c r="A37" s="9" t="s">
        <v>11</v>
      </c>
      <c r="B37" s="10">
        <f>B33-B36</f>
        <v>814</v>
      </c>
      <c r="C37" s="10">
        <f t="shared" ref="C37:D37" si="27">C33-C36</f>
        <v>633</v>
      </c>
      <c r="D37" s="10">
        <f t="shared" si="27"/>
        <v>362</v>
      </c>
      <c r="E37" s="10">
        <f>E33-E36</f>
        <v>633</v>
      </c>
    </row>
    <row r="38" spans="1:5" x14ac:dyDescent="0.2">
      <c r="A38" s="11" t="s">
        <v>45</v>
      </c>
      <c r="B38" s="12">
        <f>B39+B40</f>
        <v>24.42</v>
      </c>
      <c r="C38" s="12">
        <f t="shared" ref="C38:E38" si="28">C37*$I$7</f>
        <v>18.989999999999998</v>
      </c>
      <c r="D38" s="12">
        <f t="shared" si="28"/>
        <v>10.86</v>
      </c>
      <c r="E38" s="13">
        <f t="shared" si="28"/>
        <v>18.989999999999998</v>
      </c>
    </row>
    <row r="39" spans="1:5" x14ac:dyDescent="0.2">
      <c r="A39" s="14" t="s">
        <v>46</v>
      </c>
      <c r="B39" s="15">
        <f>ROUND(B37*$I$8,2)</f>
        <v>20.350000000000001</v>
      </c>
      <c r="C39" s="15">
        <f t="shared" ref="C39:E39" si="29">ROUND(C37*$I$8,2)</f>
        <v>15.83</v>
      </c>
      <c r="D39" s="15">
        <f t="shared" si="29"/>
        <v>9.0500000000000007</v>
      </c>
      <c r="E39" s="15">
        <f t="shared" si="29"/>
        <v>15.83</v>
      </c>
    </row>
    <row r="40" spans="1:5" ht="16" thickBot="1" x14ac:dyDescent="0.25">
      <c r="A40" s="16" t="s">
        <v>47</v>
      </c>
      <c r="B40" s="17">
        <f>ROUND(B37*$I$9,2)</f>
        <v>4.07</v>
      </c>
      <c r="C40" s="17">
        <f t="shared" ref="C40:E40" si="30">ROUND(C37*$I$9,2)</f>
        <v>3.17</v>
      </c>
      <c r="D40" s="17">
        <f t="shared" si="30"/>
        <v>1.81</v>
      </c>
      <c r="E40" s="17">
        <f t="shared" si="30"/>
        <v>3.17</v>
      </c>
    </row>
    <row r="41" spans="1:5" x14ac:dyDescent="0.2">
      <c r="B41" s="1"/>
      <c r="C41" s="1"/>
      <c r="D41" s="1"/>
      <c r="E41" s="1"/>
    </row>
    <row r="42" spans="1:5" x14ac:dyDescent="0.2">
      <c r="A42" s="6" t="s">
        <v>75</v>
      </c>
      <c r="B42" s="5" t="s">
        <v>0</v>
      </c>
      <c r="C42" s="5" t="s">
        <v>1</v>
      </c>
      <c r="D42" s="5" t="s">
        <v>2</v>
      </c>
      <c r="E42" s="5" t="s">
        <v>5</v>
      </c>
    </row>
    <row r="43" spans="1:5" x14ac:dyDescent="0.2">
      <c r="A43" s="5" t="s">
        <v>6</v>
      </c>
      <c r="B43" s="43">
        <v>700</v>
      </c>
      <c r="C43" s="43">
        <v>550</v>
      </c>
      <c r="D43" s="43">
        <v>250</v>
      </c>
      <c r="E43" s="43">
        <v>450</v>
      </c>
    </row>
    <row r="44" spans="1:5" x14ac:dyDescent="0.2">
      <c r="A44" s="5" t="s">
        <v>8</v>
      </c>
      <c r="B44" s="8">
        <f>B43*$I$3</f>
        <v>140</v>
      </c>
      <c r="C44" s="8">
        <f>C43*$I$3</f>
        <v>110</v>
      </c>
      <c r="D44" s="8">
        <f>D43*$I$3</f>
        <v>50</v>
      </c>
      <c r="E44" s="8">
        <f>E43*$I$3</f>
        <v>90</v>
      </c>
    </row>
    <row r="45" spans="1:5" x14ac:dyDescent="0.2">
      <c r="A45" s="5" t="s">
        <v>9</v>
      </c>
      <c r="B45" s="8">
        <f>B43-B44</f>
        <v>560</v>
      </c>
      <c r="C45" s="8">
        <f t="shared" ref="C45:E45" si="31">C43-C44</f>
        <v>440</v>
      </c>
      <c r="D45" s="8">
        <f t="shared" si="31"/>
        <v>200</v>
      </c>
      <c r="E45" s="8">
        <f t="shared" si="31"/>
        <v>360</v>
      </c>
    </row>
    <row r="46" spans="1:5" x14ac:dyDescent="0.2">
      <c r="A46" s="5" t="s">
        <v>10</v>
      </c>
      <c r="B46" s="8">
        <f>ROUND(B45*$I$4,0)</f>
        <v>67</v>
      </c>
      <c r="C46" s="8">
        <f t="shared" ref="C46:E46" si="32">ROUND(C45*$I$4,0)</f>
        <v>53</v>
      </c>
      <c r="D46" s="8">
        <f t="shared" si="32"/>
        <v>24</v>
      </c>
      <c r="E46" s="8">
        <f t="shared" si="32"/>
        <v>43</v>
      </c>
    </row>
    <row r="47" spans="1:5" ht="16" thickBot="1" x14ac:dyDescent="0.25">
      <c r="A47" s="9" t="s">
        <v>11</v>
      </c>
      <c r="B47" s="10">
        <f>B43-B46</f>
        <v>633</v>
      </c>
      <c r="C47" s="10">
        <f t="shared" ref="C47:D47" si="33">C43-C46</f>
        <v>497</v>
      </c>
      <c r="D47" s="10">
        <f t="shared" si="33"/>
        <v>226</v>
      </c>
      <c r="E47" s="10">
        <f>E43-E46</f>
        <v>407</v>
      </c>
    </row>
    <row r="48" spans="1:5" x14ac:dyDescent="0.2">
      <c r="A48" s="11" t="s">
        <v>45</v>
      </c>
      <c r="B48" s="12">
        <f>B49+B50</f>
        <v>19</v>
      </c>
      <c r="C48" s="12">
        <f t="shared" ref="C48:E48" si="34">C47*$I$7</f>
        <v>14.91</v>
      </c>
      <c r="D48" s="12">
        <f t="shared" si="34"/>
        <v>6.7799999999999994</v>
      </c>
      <c r="E48" s="13">
        <f t="shared" si="34"/>
        <v>12.209999999999999</v>
      </c>
    </row>
    <row r="49" spans="1:9" x14ac:dyDescent="0.2">
      <c r="A49" s="14" t="s">
        <v>46</v>
      </c>
      <c r="B49" s="15">
        <f>ROUND(B47*$I$8,2)</f>
        <v>15.83</v>
      </c>
      <c r="C49" s="15">
        <f t="shared" ref="C49:E49" si="35">ROUND(C47*$I$8,2)</f>
        <v>12.43</v>
      </c>
      <c r="D49" s="15">
        <f t="shared" si="35"/>
        <v>5.65</v>
      </c>
      <c r="E49" s="15">
        <f t="shared" si="35"/>
        <v>10.18</v>
      </c>
    </row>
    <row r="50" spans="1:9" ht="16" thickBot="1" x14ac:dyDescent="0.25">
      <c r="A50" s="16" t="s">
        <v>47</v>
      </c>
      <c r="B50" s="17">
        <f>ROUND(B47*$I$9,2)</f>
        <v>3.17</v>
      </c>
      <c r="C50" s="17">
        <f t="shared" ref="C50:E50" si="36">ROUND(C47*$I$9,2)</f>
        <v>2.4900000000000002</v>
      </c>
      <c r="D50" s="17">
        <f t="shared" si="36"/>
        <v>1.1299999999999999</v>
      </c>
      <c r="E50" s="17">
        <f t="shared" si="36"/>
        <v>2.04</v>
      </c>
    </row>
    <row r="51" spans="1:9" x14ac:dyDescent="0.2">
      <c r="B51" s="1"/>
      <c r="C51" s="1"/>
      <c r="D51" s="1"/>
      <c r="E51" s="1"/>
    </row>
    <row r="52" spans="1:9" x14ac:dyDescent="0.2">
      <c r="A52" s="6" t="s">
        <v>78</v>
      </c>
      <c r="B52" s="5" t="s">
        <v>0</v>
      </c>
      <c r="C52" s="5" t="s">
        <v>1</v>
      </c>
      <c r="D52" s="5" t="s">
        <v>2</v>
      </c>
      <c r="E52" s="5" t="s">
        <v>5</v>
      </c>
    </row>
    <row r="53" spans="1:9" x14ac:dyDescent="0.2">
      <c r="A53" s="5" t="s">
        <v>6</v>
      </c>
      <c r="B53" s="43">
        <v>600</v>
      </c>
      <c r="C53" s="43">
        <v>450</v>
      </c>
      <c r="D53" s="43">
        <v>250</v>
      </c>
      <c r="E53" s="43">
        <v>450</v>
      </c>
    </row>
    <row r="54" spans="1:9" x14ac:dyDescent="0.2">
      <c r="A54" s="5" t="s">
        <v>8</v>
      </c>
      <c r="B54" s="8">
        <f>B53*$I$3</f>
        <v>120</v>
      </c>
      <c r="C54" s="8">
        <f>C53*$I$3</f>
        <v>90</v>
      </c>
      <c r="D54" s="8">
        <f>D53*$I$3</f>
        <v>50</v>
      </c>
      <c r="E54" s="8">
        <f>E53*$I$3</f>
        <v>90</v>
      </c>
    </row>
    <row r="55" spans="1:9" x14ac:dyDescent="0.2">
      <c r="A55" s="5" t="s">
        <v>9</v>
      </c>
      <c r="B55" s="8">
        <f>B53-B54</f>
        <v>480</v>
      </c>
      <c r="C55" s="8">
        <f t="shared" ref="C55:E55" si="37">C53-C54</f>
        <v>360</v>
      </c>
      <c r="D55" s="8">
        <f t="shared" si="37"/>
        <v>200</v>
      </c>
      <c r="E55" s="8">
        <f t="shared" si="37"/>
        <v>360</v>
      </c>
    </row>
    <row r="56" spans="1:9" x14ac:dyDescent="0.2">
      <c r="A56" s="5" t="s">
        <v>10</v>
      </c>
      <c r="B56" s="8">
        <f>ROUND(B55*$I$4,0)</f>
        <v>58</v>
      </c>
      <c r="C56" s="8">
        <f t="shared" ref="C56:E56" si="38">ROUND(C55*$I$4,0)</f>
        <v>43</v>
      </c>
      <c r="D56" s="8">
        <f t="shared" si="38"/>
        <v>24</v>
      </c>
      <c r="E56" s="8">
        <f t="shared" si="38"/>
        <v>43</v>
      </c>
    </row>
    <row r="57" spans="1:9" ht="16" thickBot="1" x14ac:dyDescent="0.25">
      <c r="A57" s="9" t="s">
        <v>11</v>
      </c>
      <c r="B57" s="10">
        <f>B53-B56</f>
        <v>542</v>
      </c>
      <c r="C57" s="10">
        <f t="shared" ref="C57:D57" si="39">C53-C56</f>
        <v>407</v>
      </c>
      <c r="D57" s="10">
        <f t="shared" si="39"/>
        <v>226</v>
      </c>
      <c r="E57" s="10">
        <f>E53-E56</f>
        <v>407</v>
      </c>
    </row>
    <row r="58" spans="1:9" x14ac:dyDescent="0.2">
      <c r="A58" s="11" t="s">
        <v>45</v>
      </c>
      <c r="B58" s="12">
        <f>B59+B60</f>
        <v>16.260000000000002</v>
      </c>
      <c r="C58" s="12">
        <f t="shared" ref="C58:E58" si="40">C57*$I$7</f>
        <v>12.209999999999999</v>
      </c>
      <c r="D58" s="12">
        <f t="shared" si="40"/>
        <v>6.7799999999999994</v>
      </c>
      <c r="E58" s="13">
        <f t="shared" si="40"/>
        <v>12.209999999999999</v>
      </c>
    </row>
    <row r="59" spans="1:9" x14ac:dyDescent="0.2">
      <c r="A59" s="14" t="s">
        <v>46</v>
      </c>
      <c r="B59" s="15">
        <f>ROUND(B57*$I$8,2)</f>
        <v>13.55</v>
      </c>
      <c r="C59" s="15">
        <f t="shared" ref="C59:E59" si="41">ROUND(C57*$I$8,2)</f>
        <v>10.18</v>
      </c>
      <c r="D59" s="15">
        <f t="shared" si="41"/>
        <v>5.65</v>
      </c>
      <c r="E59" s="15">
        <f t="shared" si="41"/>
        <v>10.18</v>
      </c>
    </row>
    <row r="60" spans="1:9" ht="16" thickBot="1" x14ac:dyDescent="0.25">
      <c r="A60" s="16" t="s">
        <v>47</v>
      </c>
      <c r="B60" s="17">
        <f>ROUND(B57*$I$9,2)</f>
        <v>2.71</v>
      </c>
      <c r="C60" s="17">
        <f t="shared" ref="C60:E60" si="42">ROUND(C57*$I$9,2)</f>
        <v>2.04</v>
      </c>
      <c r="D60" s="17">
        <f t="shared" si="42"/>
        <v>1.1299999999999999</v>
      </c>
      <c r="E60" s="17">
        <f t="shared" si="42"/>
        <v>2.04</v>
      </c>
    </row>
    <row r="61" spans="1:9" x14ac:dyDescent="0.2">
      <c r="B61" s="1"/>
      <c r="C61" s="1"/>
      <c r="D61" s="1"/>
      <c r="E61" s="1"/>
    </row>
    <row r="62" spans="1:9" x14ac:dyDescent="0.2">
      <c r="A62" s="6" t="s">
        <v>77</v>
      </c>
      <c r="B62" s="5" t="s">
        <v>0</v>
      </c>
      <c r="C62" s="5" t="s">
        <v>1</v>
      </c>
      <c r="G62" s="2"/>
      <c r="I62"/>
    </row>
    <row r="63" spans="1:9" x14ac:dyDescent="0.2">
      <c r="A63" s="5" t="s">
        <v>6</v>
      </c>
      <c r="B63" s="43">
        <v>400</v>
      </c>
      <c r="C63" s="43">
        <v>300</v>
      </c>
      <c r="G63" s="2"/>
      <c r="I63"/>
    </row>
    <row r="64" spans="1:9" x14ac:dyDescent="0.2">
      <c r="A64" s="5" t="s">
        <v>8</v>
      </c>
      <c r="B64" s="8">
        <f>B63*$I$3</f>
        <v>80</v>
      </c>
      <c r="C64" s="8">
        <f>C63*$I$3</f>
        <v>60</v>
      </c>
      <c r="G64" s="2"/>
      <c r="I64"/>
    </row>
    <row r="65" spans="1:7" customFormat="1" x14ac:dyDescent="0.2">
      <c r="A65" s="5" t="s">
        <v>9</v>
      </c>
      <c r="B65" s="8">
        <f>B63-B64</f>
        <v>320</v>
      </c>
      <c r="C65" s="8">
        <f t="shared" ref="C65" si="43">C63-C64</f>
        <v>240</v>
      </c>
      <c r="G65" s="2"/>
    </row>
    <row r="66" spans="1:7" customFormat="1" x14ac:dyDescent="0.2">
      <c r="A66" s="5" t="s">
        <v>10</v>
      </c>
      <c r="B66" s="8">
        <f>ROUND(B65*$I$4,0)</f>
        <v>38</v>
      </c>
      <c r="C66" s="8">
        <f t="shared" ref="C66" si="44">ROUND(C65*$I$4,0)</f>
        <v>29</v>
      </c>
      <c r="G66" s="2"/>
    </row>
    <row r="67" spans="1:7" customFormat="1" ht="16" thickBot="1" x14ac:dyDescent="0.25">
      <c r="A67" s="9" t="s">
        <v>11</v>
      </c>
      <c r="B67" s="10">
        <f>B63-B66</f>
        <v>362</v>
      </c>
      <c r="C67" s="10">
        <f t="shared" ref="C67" si="45">C63-C66</f>
        <v>271</v>
      </c>
      <c r="G67" s="2"/>
    </row>
    <row r="68" spans="1:7" customFormat="1" x14ac:dyDescent="0.2">
      <c r="A68" s="11" t="s">
        <v>45</v>
      </c>
      <c r="B68" s="12">
        <f>B69+B70</f>
        <v>10.860000000000001</v>
      </c>
      <c r="C68" s="12">
        <f t="shared" ref="C68" si="46">C67*$I$7</f>
        <v>8.129999999999999</v>
      </c>
      <c r="G68" s="2"/>
    </row>
    <row r="69" spans="1:7" customFormat="1" x14ac:dyDescent="0.2">
      <c r="A69" s="14" t="s">
        <v>46</v>
      </c>
      <c r="B69" s="15">
        <f>ROUND(B67*$I$8,2)</f>
        <v>9.0500000000000007</v>
      </c>
      <c r="C69" s="15">
        <f t="shared" ref="C69" si="47">ROUND(C67*$I$8,2)</f>
        <v>6.78</v>
      </c>
      <c r="G69" s="2"/>
    </row>
    <row r="70" spans="1:7" customFormat="1" ht="16" thickBot="1" x14ac:dyDescent="0.25">
      <c r="A70" s="16" t="s">
        <v>47</v>
      </c>
      <c r="B70" s="17">
        <f>ROUND(B67*$I$9,2)</f>
        <v>1.81</v>
      </c>
      <c r="C70" s="17">
        <f t="shared" ref="C70" si="48">ROUND(C67*$I$9,2)</f>
        <v>1.36</v>
      </c>
      <c r="G70" s="2"/>
    </row>
    <row r="72" spans="1:7" x14ac:dyDescent="0.2">
      <c r="A72" s="6" t="s">
        <v>73</v>
      </c>
      <c r="B72" s="5" t="s">
        <v>0</v>
      </c>
      <c r="C72" s="5" t="s">
        <v>1</v>
      </c>
    </row>
    <row r="73" spans="1:7" x14ac:dyDescent="0.2">
      <c r="A73" s="5" t="s">
        <v>6</v>
      </c>
      <c r="B73" s="43">
        <v>300</v>
      </c>
      <c r="C73" s="43">
        <v>220</v>
      </c>
    </row>
    <row r="74" spans="1:7" x14ac:dyDescent="0.2">
      <c r="A74" s="5" t="s">
        <v>8</v>
      </c>
      <c r="B74" s="8">
        <f>B73*$I$3</f>
        <v>60</v>
      </c>
      <c r="C74" s="8">
        <f>C73*$I$3</f>
        <v>44</v>
      </c>
    </row>
    <row r="75" spans="1:7" x14ac:dyDescent="0.2">
      <c r="A75" s="5" t="s">
        <v>9</v>
      </c>
      <c r="B75" s="8">
        <f>B73-B74</f>
        <v>240</v>
      </c>
      <c r="C75" s="8">
        <f t="shared" ref="C75" si="49">C73-C74</f>
        <v>176</v>
      </c>
    </row>
    <row r="76" spans="1:7" x14ac:dyDescent="0.2">
      <c r="A76" s="5" t="s">
        <v>10</v>
      </c>
      <c r="B76" s="8">
        <f>ROUND(B75*$I$4,0)</f>
        <v>29</v>
      </c>
      <c r="C76" s="8">
        <f t="shared" ref="C76" si="50">ROUND(C75*$I$4,0)</f>
        <v>21</v>
      </c>
    </row>
    <row r="77" spans="1:7" ht="16" thickBot="1" x14ac:dyDescent="0.25">
      <c r="A77" s="9" t="s">
        <v>11</v>
      </c>
      <c r="B77" s="10">
        <f>B73-B76</f>
        <v>271</v>
      </c>
      <c r="C77" s="10">
        <f t="shared" ref="C77" si="51">C73-C76</f>
        <v>199</v>
      </c>
    </row>
    <row r="78" spans="1:7" x14ac:dyDescent="0.2">
      <c r="A78" s="11" t="s">
        <v>45</v>
      </c>
      <c r="B78" s="12">
        <f>B79+B80</f>
        <v>8.14</v>
      </c>
      <c r="C78" s="12">
        <f t="shared" ref="C78" si="52">C77*$I$7</f>
        <v>5.97</v>
      </c>
    </row>
    <row r="79" spans="1:7" x14ac:dyDescent="0.2">
      <c r="A79" s="14" t="s">
        <v>46</v>
      </c>
      <c r="B79" s="15">
        <f>ROUND(B77*$I$8,2)</f>
        <v>6.78</v>
      </c>
      <c r="C79" s="15">
        <f t="shared" ref="C79" si="53">ROUND(C77*$I$8,2)</f>
        <v>4.9800000000000004</v>
      </c>
    </row>
    <row r="80" spans="1:7" ht="16" thickBot="1" x14ac:dyDescent="0.25">
      <c r="A80" s="16" t="s">
        <v>47</v>
      </c>
      <c r="B80" s="17">
        <f>ROUND(B77*$I$9,2)</f>
        <v>1.36</v>
      </c>
      <c r="C80" s="17">
        <f t="shared" ref="C80" si="54">ROUND(C77*$I$9,2)</f>
        <v>1</v>
      </c>
    </row>
    <row r="82" spans="1:3" x14ac:dyDescent="0.2">
      <c r="A82" s="6" t="s">
        <v>74</v>
      </c>
      <c r="B82" s="5" t="s">
        <v>0</v>
      </c>
      <c r="C82" s="5" t="s">
        <v>1</v>
      </c>
    </row>
    <row r="83" spans="1:3" x14ac:dyDescent="0.2">
      <c r="A83" s="5" t="s">
        <v>6</v>
      </c>
      <c r="B83" s="43">
        <v>240</v>
      </c>
      <c r="C83" s="43">
        <v>195</v>
      </c>
    </row>
    <row r="84" spans="1:3" x14ac:dyDescent="0.2">
      <c r="A84" s="5" t="s">
        <v>8</v>
      </c>
      <c r="B84" s="8">
        <f>B83*$I$3</f>
        <v>48</v>
      </c>
      <c r="C84" s="8">
        <f>C83*$I$3</f>
        <v>39</v>
      </c>
    </row>
    <row r="85" spans="1:3" x14ac:dyDescent="0.2">
      <c r="A85" s="5" t="s">
        <v>9</v>
      </c>
      <c r="B85" s="8">
        <f>B83-B84</f>
        <v>192</v>
      </c>
      <c r="C85" s="8">
        <f t="shared" ref="C85" si="55">C83-C84</f>
        <v>156</v>
      </c>
    </row>
    <row r="86" spans="1:3" x14ac:dyDescent="0.2">
      <c r="A86" s="5" t="s">
        <v>10</v>
      </c>
      <c r="B86" s="8">
        <f>ROUND(B85*$I$4,0)</f>
        <v>23</v>
      </c>
      <c r="C86" s="8">
        <f t="shared" ref="C86" si="56">ROUND(C85*$I$4,0)</f>
        <v>19</v>
      </c>
    </row>
    <row r="87" spans="1:3" ht="16" thickBot="1" x14ac:dyDescent="0.25">
      <c r="A87" s="9" t="s">
        <v>11</v>
      </c>
      <c r="B87" s="10">
        <f>B83-B86</f>
        <v>217</v>
      </c>
      <c r="C87" s="10">
        <f t="shared" ref="C87" si="57">C83-C86</f>
        <v>176</v>
      </c>
    </row>
    <row r="88" spans="1:3" x14ac:dyDescent="0.2">
      <c r="A88" s="11" t="s">
        <v>45</v>
      </c>
      <c r="B88" s="12">
        <f>B89+B90</f>
        <v>6.52</v>
      </c>
      <c r="C88" s="12">
        <f t="shared" ref="C88" si="58">C87*$I$7</f>
        <v>5.2799999999999994</v>
      </c>
    </row>
    <row r="89" spans="1:3" x14ac:dyDescent="0.2">
      <c r="A89" s="14" t="s">
        <v>46</v>
      </c>
      <c r="B89" s="15">
        <f>ROUND(B87*$I$8,2)</f>
        <v>5.43</v>
      </c>
      <c r="C89" s="15">
        <f t="shared" ref="C89" si="59">ROUND(C87*$I$8,2)</f>
        <v>4.4000000000000004</v>
      </c>
    </row>
    <row r="90" spans="1:3" ht="16" thickBot="1" x14ac:dyDescent="0.25">
      <c r="A90" s="16" t="s">
        <v>47</v>
      </c>
      <c r="B90" s="17">
        <f>ROUND(B87*$I$9,2)</f>
        <v>1.0900000000000001</v>
      </c>
      <c r="C90" s="17">
        <f t="shared" ref="C90" si="60">ROUND(C87*$I$9,2)</f>
        <v>0.88</v>
      </c>
    </row>
  </sheetData>
  <sheetProtection algorithmName="SHA-512" hashValue="mEb8kF0JIq1TYbbE69smg4SWs2wJ4XVEEQDFzFe6Xef/oEv0GdDvHYY2VefuU/TkcvRFmqDyxy5nK/fUxsWPFQ==" saltValue="GG/p6OtYl5n/I69bHAFUr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F2F50-524C-4711-931A-FDE4CEE624DC}">
  <dimension ref="A1:I40"/>
  <sheetViews>
    <sheetView workbookViewId="0">
      <selection activeCell="G39" sqref="G39"/>
    </sheetView>
  </sheetViews>
  <sheetFormatPr baseColWidth="10" defaultColWidth="8.83203125" defaultRowHeight="15" x14ac:dyDescent="0.2"/>
  <cols>
    <col min="1" max="1" width="62.1640625" bestFit="1" customWidth="1"/>
    <col min="2" max="2" width="11.5" bestFit="1" customWidth="1"/>
    <col min="3" max="3" width="14.6640625" bestFit="1" customWidth="1"/>
    <col min="4" max="4" width="17.33203125" bestFit="1" customWidth="1"/>
    <col min="5" max="5" width="11.33203125" bestFit="1" customWidth="1"/>
    <col min="6" max="7" width="9.83203125" bestFit="1" customWidth="1"/>
    <col min="8" max="8" width="25" bestFit="1" customWidth="1"/>
    <col min="9" max="9" width="9.1640625" style="2"/>
    <col min="10" max="10" width="25" bestFit="1" customWidth="1"/>
  </cols>
  <sheetData>
    <row r="1" spans="1:9" x14ac:dyDescent="0.2">
      <c r="A1" s="3"/>
      <c r="H1" s="3" t="s">
        <v>35</v>
      </c>
      <c r="I1" s="7"/>
    </row>
    <row r="2" spans="1:9" x14ac:dyDescent="0.2">
      <c r="A2" s="6" t="s">
        <v>23</v>
      </c>
      <c r="B2" s="5" t="s">
        <v>24</v>
      </c>
      <c r="C2" s="5" t="s">
        <v>25</v>
      </c>
      <c r="D2" s="5" t="s">
        <v>26</v>
      </c>
      <c r="E2" s="5" t="s">
        <v>5</v>
      </c>
      <c r="H2" s="6" t="s">
        <v>36</v>
      </c>
      <c r="I2" s="7"/>
    </row>
    <row r="3" spans="1:9" x14ac:dyDescent="0.2">
      <c r="A3" s="5" t="s">
        <v>6</v>
      </c>
      <c r="B3" s="43">
        <v>850</v>
      </c>
      <c r="C3" s="43">
        <v>250</v>
      </c>
      <c r="D3" s="43">
        <v>250</v>
      </c>
      <c r="E3" s="43">
        <v>500</v>
      </c>
      <c r="H3" s="5" t="s">
        <v>7</v>
      </c>
      <c r="I3" s="44">
        <v>0.2</v>
      </c>
    </row>
    <row r="4" spans="1:9" x14ac:dyDescent="0.2">
      <c r="A4" s="5" t="s">
        <v>8</v>
      </c>
      <c r="B4" s="8">
        <f>B3*$I$3</f>
        <v>170</v>
      </c>
      <c r="C4" s="8">
        <f>C3*$I$3</f>
        <v>50</v>
      </c>
      <c r="D4" s="8">
        <f>D3*$I$3</f>
        <v>50</v>
      </c>
      <c r="E4" s="8">
        <f>E3*$I$3</f>
        <v>100</v>
      </c>
      <c r="H4" s="5" t="s">
        <v>12</v>
      </c>
      <c r="I4" s="44">
        <v>0.12</v>
      </c>
    </row>
    <row r="5" spans="1:9" x14ac:dyDescent="0.2">
      <c r="A5" s="5" t="s">
        <v>9</v>
      </c>
      <c r="B5" s="8">
        <f>B3-B4</f>
        <v>680</v>
      </c>
      <c r="C5" s="8">
        <f t="shared" ref="C5:E5" si="0">C3-C4</f>
        <v>200</v>
      </c>
      <c r="D5" s="8">
        <f t="shared" si="0"/>
        <v>200</v>
      </c>
      <c r="E5" s="8">
        <f t="shared" si="0"/>
        <v>400</v>
      </c>
      <c r="H5" s="5"/>
      <c r="I5" s="7"/>
    </row>
    <row r="6" spans="1:9" x14ac:dyDescent="0.2">
      <c r="A6" s="5" t="s">
        <v>10</v>
      </c>
      <c r="B6" s="8">
        <f>ROUND(B5*$I$4,0)</f>
        <v>82</v>
      </c>
      <c r="C6" s="8">
        <f>C5*$I$4</f>
        <v>24</v>
      </c>
      <c r="D6" s="8">
        <f>D5*$I$4</f>
        <v>24</v>
      </c>
      <c r="E6" s="8">
        <f>E5*$I$4</f>
        <v>48</v>
      </c>
      <c r="H6" s="6" t="s">
        <v>37</v>
      </c>
      <c r="I6" s="7"/>
    </row>
    <row r="7" spans="1:9" ht="16" thickBot="1" x14ac:dyDescent="0.25">
      <c r="A7" s="9" t="s">
        <v>11</v>
      </c>
      <c r="B7" s="10">
        <f>B3-B6</f>
        <v>768</v>
      </c>
      <c r="C7" s="10">
        <f t="shared" ref="C7:E7" si="1">C3-C6</f>
        <v>226</v>
      </c>
      <c r="D7" s="10">
        <f t="shared" si="1"/>
        <v>226</v>
      </c>
      <c r="E7" s="10">
        <f t="shared" si="1"/>
        <v>452</v>
      </c>
      <c r="H7" s="5" t="s">
        <v>32</v>
      </c>
      <c r="I7" s="44">
        <v>0.03</v>
      </c>
    </row>
    <row r="8" spans="1:9" x14ac:dyDescent="0.2">
      <c r="A8" s="11" t="s">
        <v>45</v>
      </c>
      <c r="B8" s="12">
        <f>B9+B10</f>
        <v>23.04</v>
      </c>
      <c r="C8" s="12">
        <f t="shared" ref="C8:E8" si="2">C9+C10</f>
        <v>6.78</v>
      </c>
      <c r="D8" s="12">
        <f t="shared" si="2"/>
        <v>6.78</v>
      </c>
      <c r="E8" s="12">
        <f t="shared" si="2"/>
        <v>13.56</v>
      </c>
      <c r="H8" s="5" t="s">
        <v>33</v>
      </c>
      <c r="I8" s="44">
        <v>2.5000000000000001E-2</v>
      </c>
    </row>
    <row r="9" spans="1:9" x14ac:dyDescent="0.2">
      <c r="A9" s="14" t="s">
        <v>46</v>
      </c>
      <c r="B9" s="15">
        <f>ROUND(B7*$I$8,2)</f>
        <v>19.2</v>
      </c>
      <c r="C9" s="15">
        <f t="shared" ref="C9:E9" si="3">ROUND(C7*$I$8,2)</f>
        <v>5.65</v>
      </c>
      <c r="D9" s="15">
        <f t="shared" si="3"/>
        <v>5.65</v>
      </c>
      <c r="E9" s="15">
        <f t="shared" si="3"/>
        <v>11.3</v>
      </c>
      <c r="H9" s="5" t="s">
        <v>34</v>
      </c>
      <c r="I9" s="44">
        <v>5.0000000000000001E-3</v>
      </c>
    </row>
    <row r="10" spans="1:9" ht="16" thickBot="1" x14ac:dyDescent="0.25">
      <c r="A10" s="16" t="s">
        <v>47</v>
      </c>
      <c r="B10" s="17">
        <f>ROUND(B7*$I$9,2)</f>
        <v>3.84</v>
      </c>
      <c r="C10" s="17">
        <f t="shared" ref="C10:E10" si="4">ROUND(C7*$I$9,2)</f>
        <v>1.1299999999999999</v>
      </c>
      <c r="D10" s="17">
        <f t="shared" si="4"/>
        <v>1.1299999999999999</v>
      </c>
      <c r="E10" s="17">
        <f t="shared" si="4"/>
        <v>2.2599999999999998</v>
      </c>
    </row>
    <row r="11" spans="1:9" x14ac:dyDescent="0.2">
      <c r="A11" s="3"/>
    </row>
    <row r="12" spans="1:9" x14ac:dyDescent="0.2">
      <c r="A12" s="6" t="s">
        <v>27</v>
      </c>
      <c r="B12" s="5" t="s">
        <v>24</v>
      </c>
      <c r="C12" s="5" t="s">
        <v>25</v>
      </c>
      <c r="D12" s="5" t="s">
        <v>26</v>
      </c>
      <c r="E12" s="5" t="s">
        <v>5</v>
      </c>
    </row>
    <row r="13" spans="1:9" x14ac:dyDescent="0.2">
      <c r="A13" s="5" t="s">
        <v>6</v>
      </c>
      <c r="B13" s="43">
        <v>550</v>
      </c>
      <c r="C13" s="43">
        <v>250</v>
      </c>
      <c r="D13" s="43">
        <v>250</v>
      </c>
      <c r="E13" s="43">
        <v>450</v>
      </c>
    </row>
    <row r="14" spans="1:9" x14ac:dyDescent="0.2">
      <c r="A14" s="5" t="s">
        <v>8</v>
      </c>
      <c r="B14" s="8">
        <f>B13*$I$3</f>
        <v>110</v>
      </c>
      <c r="C14" s="8">
        <f>C13*$I$3</f>
        <v>50</v>
      </c>
      <c r="D14" s="8">
        <f>D13*$I$3</f>
        <v>50</v>
      </c>
      <c r="E14" s="8">
        <f>E13*$I$3</f>
        <v>90</v>
      </c>
    </row>
    <row r="15" spans="1:9" x14ac:dyDescent="0.2">
      <c r="A15" s="5" t="s">
        <v>9</v>
      </c>
      <c r="B15" s="8">
        <f>B13-B14</f>
        <v>440</v>
      </c>
      <c r="C15" s="8">
        <f t="shared" ref="C15" si="5">C13-C14</f>
        <v>200</v>
      </c>
      <c r="D15" s="8">
        <f t="shared" ref="D15" si="6">D13-D14</f>
        <v>200</v>
      </c>
      <c r="E15" s="8">
        <f t="shared" ref="E15" si="7">E13-E14</f>
        <v>360</v>
      </c>
    </row>
    <row r="16" spans="1:9" x14ac:dyDescent="0.2">
      <c r="A16" s="5" t="s">
        <v>10</v>
      </c>
      <c r="B16" s="8">
        <f>ROUND(B15*$I$4,0)</f>
        <v>53</v>
      </c>
      <c r="C16" s="8">
        <f t="shared" ref="C16:E16" si="8">ROUND(C15*$I$4,0)</f>
        <v>24</v>
      </c>
      <c r="D16" s="8">
        <f t="shared" si="8"/>
        <v>24</v>
      </c>
      <c r="E16" s="8">
        <f t="shared" si="8"/>
        <v>43</v>
      </c>
    </row>
    <row r="17" spans="1:5" ht="16" thickBot="1" x14ac:dyDescent="0.25">
      <c r="A17" s="9" t="s">
        <v>11</v>
      </c>
      <c r="B17" s="10">
        <f>B13-B16</f>
        <v>497</v>
      </c>
      <c r="C17" s="10">
        <f t="shared" ref="C17" si="9">C13-C16</f>
        <v>226</v>
      </c>
      <c r="D17" s="10">
        <f t="shared" ref="D17" si="10">D13-D16</f>
        <v>226</v>
      </c>
      <c r="E17" s="10">
        <f>E13-E16</f>
        <v>407</v>
      </c>
    </row>
    <row r="18" spans="1:5" x14ac:dyDescent="0.2">
      <c r="A18" s="11" t="s">
        <v>45</v>
      </c>
      <c r="B18" s="12">
        <f>B19+B20</f>
        <v>14.92</v>
      </c>
      <c r="C18" s="12">
        <f t="shared" ref="C18:E18" si="11">C19+C20</f>
        <v>6.78</v>
      </c>
      <c r="D18" s="12">
        <f t="shared" si="11"/>
        <v>6.78</v>
      </c>
      <c r="E18" s="12">
        <f t="shared" si="11"/>
        <v>12.219999999999999</v>
      </c>
    </row>
    <row r="19" spans="1:5" x14ac:dyDescent="0.2">
      <c r="A19" s="14" t="s">
        <v>46</v>
      </c>
      <c r="B19" s="15">
        <f>ROUND(B17*$I$8,2)</f>
        <v>12.43</v>
      </c>
      <c r="C19" s="15">
        <f t="shared" ref="C19:E19" si="12">ROUND(C17*$I$8,2)</f>
        <v>5.65</v>
      </c>
      <c r="D19" s="15">
        <f t="shared" si="12"/>
        <v>5.65</v>
      </c>
      <c r="E19" s="15">
        <f t="shared" si="12"/>
        <v>10.18</v>
      </c>
    </row>
    <row r="20" spans="1:5" ht="16" thickBot="1" x14ac:dyDescent="0.25">
      <c r="A20" s="16" t="s">
        <v>47</v>
      </c>
      <c r="B20" s="17">
        <f>ROUND(B17*$I$9,2)</f>
        <v>2.4900000000000002</v>
      </c>
      <c r="C20" s="17">
        <f t="shared" ref="C20:E20" si="13">ROUND(C17*$I$9,2)</f>
        <v>1.1299999999999999</v>
      </c>
      <c r="D20" s="17">
        <f t="shared" si="13"/>
        <v>1.1299999999999999</v>
      </c>
      <c r="E20" s="17">
        <f t="shared" si="13"/>
        <v>2.04</v>
      </c>
    </row>
    <row r="21" spans="1:5" x14ac:dyDescent="0.2">
      <c r="A21" s="3"/>
    </row>
    <row r="22" spans="1:5" x14ac:dyDescent="0.2">
      <c r="A22" s="6" t="s">
        <v>48</v>
      </c>
      <c r="B22" s="5" t="s">
        <v>24</v>
      </c>
      <c r="C22" s="5" t="s">
        <v>25</v>
      </c>
      <c r="D22" s="5" t="s">
        <v>26</v>
      </c>
      <c r="E22" s="5" t="s">
        <v>5</v>
      </c>
    </row>
    <row r="23" spans="1:5" x14ac:dyDescent="0.2">
      <c r="A23" s="5" t="s">
        <v>6</v>
      </c>
      <c r="B23" s="43">
        <v>350</v>
      </c>
      <c r="C23" s="43">
        <v>200</v>
      </c>
      <c r="D23" s="43">
        <v>200</v>
      </c>
      <c r="E23" s="43">
        <v>150</v>
      </c>
    </row>
    <row r="24" spans="1:5" x14ac:dyDescent="0.2">
      <c r="A24" s="5" t="s">
        <v>8</v>
      </c>
      <c r="B24" s="8">
        <f>B23*$I$3</f>
        <v>70</v>
      </c>
      <c r="C24" s="8">
        <f>C23*$I$3</f>
        <v>40</v>
      </c>
      <c r="D24" s="8">
        <f>D23*$I$3</f>
        <v>40</v>
      </c>
      <c r="E24" s="20"/>
    </row>
    <row r="25" spans="1:5" x14ac:dyDescent="0.2">
      <c r="A25" s="5" t="s">
        <v>9</v>
      </c>
      <c r="B25" s="8">
        <f>B23-B24</f>
        <v>280</v>
      </c>
      <c r="C25" s="8">
        <f t="shared" ref="C25" si="14">C23-C24</f>
        <v>160</v>
      </c>
      <c r="D25" s="8">
        <f t="shared" ref="D25" si="15">D23-D24</f>
        <v>160</v>
      </c>
      <c r="E25" s="8">
        <f t="shared" ref="E25" si="16">E23-E24</f>
        <v>150</v>
      </c>
    </row>
    <row r="26" spans="1:5" x14ac:dyDescent="0.2">
      <c r="A26" s="5" t="s">
        <v>10</v>
      </c>
      <c r="B26" s="8">
        <f>ROUND(B25*$I$4,0)</f>
        <v>34</v>
      </c>
      <c r="C26" s="8">
        <f t="shared" ref="C26:E26" si="17">ROUND(C25*$I$4,0)</f>
        <v>19</v>
      </c>
      <c r="D26" s="8">
        <f t="shared" si="17"/>
        <v>19</v>
      </c>
      <c r="E26" s="8">
        <f t="shared" si="17"/>
        <v>18</v>
      </c>
    </row>
    <row r="27" spans="1:5" ht="16" thickBot="1" x14ac:dyDescent="0.25">
      <c r="A27" s="9" t="s">
        <v>11</v>
      </c>
      <c r="B27" s="10">
        <f>B23-B26</f>
        <v>316</v>
      </c>
      <c r="C27" s="10">
        <f t="shared" ref="C27" si="18">C23-C26</f>
        <v>181</v>
      </c>
      <c r="D27" s="10">
        <f t="shared" ref="D27" si="19">D23-D26</f>
        <v>181</v>
      </c>
      <c r="E27" s="10">
        <f>E23-E26</f>
        <v>132</v>
      </c>
    </row>
    <row r="28" spans="1:5" x14ac:dyDescent="0.2">
      <c r="A28" s="11" t="s">
        <v>45</v>
      </c>
      <c r="B28" s="12">
        <f>B29+B30</f>
        <v>9.48</v>
      </c>
      <c r="C28" s="12">
        <f t="shared" ref="C28:E28" si="20">C29+C30</f>
        <v>5.44</v>
      </c>
      <c r="D28" s="12">
        <f t="shared" si="20"/>
        <v>5.44</v>
      </c>
      <c r="E28" s="12">
        <f t="shared" si="20"/>
        <v>3.96</v>
      </c>
    </row>
    <row r="29" spans="1:5" x14ac:dyDescent="0.2">
      <c r="A29" s="14" t="s">
        <v>46</v>
      </c>
      <c r="B29" s="15">
        <f>ROUND(B27*$I$8,2)</f>
        <v>7.9</v>
      </c>
      <c r="C29" s="15">
        <f t="shared" ref="C29:E29" si="21">ROUND(C27*$I$8,2)</f>
        <v>4.53</v>
      </c>
      <c r="D29" s="15">
        <f t="shared" si="21"/>
        <v>4.53</v>
      </c>
      <c r="E29" s="15">
        <f t="shared" si="21"/>
        <v>3.3</v>
      </c>
    </row>
    <row r="30" spans="1:5" ht="16" thickBot="1" x14ac:dyDescent="0.25">
      <c r="A30" s="16" t="s">
        <v>47</v>
      </c>
      <c r="B30" s="17">
        <f>ROUND(B27*$I$9,2)</f>
        <v>1.58</v>
      </c>
      <c r="C30" s="17">
        <f t="shared" ref="C30:E30" si="22">ROUND(C27*$I$9,2)</f>
        <v>0.91</v>
      </c>
      <c r="D30" s="17">
        <f t="shared" si="22"/>
        <v>0.91</v>
      </c>
      <c r="E30" s="17">
        <f t="shared" si="22"/>
        <v>0.66</v>
      </c>
    </row>
    <row r="31" spans="1:5" x14ac:dyDescent="0.2">
      <c r="A31" s="3"/>
    </row>
    <row r="32" spans="1:5" x14ac:dyDescent="0.2">
      <c r="A32" s="6" t="s">
        <v>28</v>
      </c>
      <c r="B32" s="5" t="s">
        <v>24</v>
      </c>
      <c r="C32" s="5" t="s">
        <v>25</v>
      </c>
      <c r="D32" s="5" t="s">
        <v>26</v>
      </c>
      <c r="E32" s="5" t="s">
        <v>5</v>
      </c>
    </row>
    <row r="33" spans="1:5" x14ac:dyDescent="0.2">
      <c r="A33" s="5" t="s">
        <v>6</v>
      </c>
      <c r="B33" s="43">
        <v>550</v>
      </c>
      <c r="C33" s="43">
        <v>170</v>
      </c>
      <c r="D33" s="43">
        <v>170</v>
      </c>
      <c r="E33" s="43">
        <v>450</v>
      </c>
    </row>
    <row r="34" spans="1:5" x14ac:dyDescent="0.2">
      <c r="A34" s="5" t="s">
        <v>8</v>
      </c>
      <c r="B34" s="8">
        <f>B33*$I$3</f>
        <v>110</v>
      </c>
      <c r="C34" s="20"/>
      <c r="D34" s="20"/>
      <c r="E34" s="8">
        <f>E33*$I$3</f>
        <v>90</v>
      </c>
    </row>
    <row r="35" spans="1:5" x14ac:dyDescent="0.2">
      <c r="A35" s="5" t="s">
        <v>9</v>
      </c>
      <c r="B35" s="8">
        <f>B33-B34</f>
        <v>440</v>
      </c>
      <c r="C35" s="8">
        <f t="shared" ref="C35" si="23">C33-C34</f>
        <v>170</v>
      </c>
      <c r="D35" s="8">
        <f t="shared" ref="D35" si="24">D33-D34</f>
        <v>170</v>
      </c>
      <c r="E35" s="8">
        <f t="shared" ref="E35" si="25">E33-E34</f>
        <v>360</v>
      </c>
    </row>
    <row r="36" spans="1:5" x14ac:dyDescent="0.2">
      <c r="A36" s="5" t="s">
        <v>10</v>
      </c>
      <c r="B36" s="8">
        <f>ROUND(B35*$I$4,0)</f>
        <v>53</v>
      </c>
      <c r="C36" s="8">
        <f t="shared" ref="C36:E36" si="26">ROUND(C35*$I$4,0)</f>
        <v>20</v>
      </c>
      <c r="D36" s="8">
        <f t="shared" si="26"/>
        <v>20</v>
      </c>
      <c r="E36" s="8">
        <f t="shared" si="26"/>
        <v>43</v>
      </c>
    </row>
    <row r="37" spans="1:5" ht="16" thickBot="1" x14ac:dyDescent="0.25">
      <c r="A37" s="9" t="s">
        <v>11</v>
      </c>
      <c r="B37" s="10">
        <f>B33-B36</f>
        <v>497</v>
      </c>
      <c r="C37" s="10">
        <f t="shared" ref="C37" si="27">C33-C36</f>
        <v>150</v>
      </c>
      <c r="D37" s="10">
        <f t="shared" ref="D37" si="28">D33-D36</f>
        <v>150</v>
      </c>
      <c r="E37" s="10">
        <f>E33-E36</f>
        <v>407</v>
      </c>
    </row>
    <row r="38" spans="1:5" x14ac:dyDescent="0.2">
      <c r="A38" s="11" t="s">
        <v>45</v>
      </c>
      <c r="B38" s="12">
        <f>B39+B40</f>
        <v>14.92</v>
      </c>
      <c r="C38" s="12">
        <f t="shared" ref="C38:E38" si="29">C39+C40</f>
        <v>4.5</v>
      </c>
      <c r="D38" s="12">
        <f t="shared" si="29"/>
        <v>4.5</v>
      </c>
      <c r="E38" s="12">
        <f t="shared" si="29"/>
        <v>12.219999999999999</v>
      </c>
    </row>
    <row r="39" spans="1:5" x14ac:dyDescent="0.2">
      <c r="A39" s="14" t="s">
        <v>46</v>
      </c>
      <c r="B39" s="15">
        <f>ROUND(B37*$I$8,2)</f>
        <v>12.43</v>
      </c>
      <c r="C39" s="15">
        <f t="shared" ref="C39:E39" si="30">ROUND(C37*$I$8,2)</f>
        <v>3.75</v>
      </c>
      <c r="D39" s="15">
        <f t="shared" si="30"/>
        <v>3.75</v>
      </c>
      <c r="E39" s="15">
        <f t="shared" si="30"/>
        <v>10.18</v>
      </c>
    </row>
    <row r="40" spans="1:5" ht="16" thickBot="1" x14ac:dyDescent="0.25">
      <c r="A40" s="16" t="s">
        <v>47</v>
      </c>
      <c r="B40" s="17">
        <f>ROUND(B37*$I$9,2)</f>
        <v>2.4900000000000002</v>
      </c>
      <c r="C40" s="17">
        <f t="shared" ref="C40:E40" si="31">ROUND(C37*$I$9,2)</f>
        <v>0.75</v>
      </c>
      <c r="D40" s="17">
        <f t="shared" si="31"/>
        <v>0.75</v>
      </c>
      <c r="E40" s="17">
        <f t="shared" si="31"/>
        <v>2.04</v>
      </c>
    </row>
  </sheetData>
  <sheetProtection algorithmName="SHA-512" hashValue="5O6Y2Zfp/D0sXp+Mg6wxkK2I1d5xEE0uhYnmivdYTwHWbHsl6LfbHKElHvOhxbWbto9FuFqkOub/EI8Ng22pKA==" saltValue="Fpw7nOyLndQutEWq0pg4kw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DA3C2-AECC-4435-BA7D-5E0BE8118A5D}">
  <dimension ref="A1:H62"/>
  <sheetViews>
    <sheetView topLeftCell="A11" workbookViewId="0">
      <selection activeCell="F23" sqref="F23"/>
    </sheetView>
  </sheetViews>
  <sheetFormatPr baseColWidth="10" defaultColWidth="8.83203125" defaultRowHeight="15" x14ac:dyDescent="0.2"/>
  <cols>
    <col min="1" max="1" width="30.5" bestFit="1" customWidth="1"/>
    <col min="2" max="2" width="11.5" bestFit="1" customWidth="1"/>
    <col min="3" max="3" width="14.6640625" bestFit="1" customWidth="1"/>
    <col min="4" max="4" width="11.33203125" bestFit="1" customWidth="1"/>
    <col min="7" max="7" width="25" bestFit="1" customWidth="1"/>
    <col min="8" max="8" width="9.1640625" style="2"/>
  </cols>
  <sheetData>
    <row r="1" spans="1:8" x14ac:dyDescent="0.2">
      <c r="A1" s="3"/>
      <c r="G1" s="3" t="s">
        <v>35</v>
      </c>
    </row>
    <row r="2" spans="1:8" x14ac:dyDescent="0.2">
      <c r="A2" s="6" t="s">
        <v>38</v>
      </c>
      <c r="B2" s="5" t="s">
        <v>0</v>
      </c>
      <c r="C2" s="5" t="s">
        <v>1</v>
      </c>
      <c r="D2" s="5" t="s">
        <v>5</v>
      </c>
      <c r="G2" s="6" t="s">
        <v>36</v>
      </c>
    </row>
    <row r="3" spans="1:8" x14ac:dyDescent="0.2">
      <c r="A3" s="5" t="s">
        <v>6</v>
      </c>
      <c r="B3" s="43">
        <v>300</v>
      </c>
      <c r="C3" s="43">
        <v>210</v>
      </c>
      <c r="D3" s="43">
        <v>220</v>
      </c>
      <c r="G3" s="5" t="s">
        <v>7</v>
      </c>
      <c r="H3" s="45">
        <v>0.2</v>
      </c>
    </row>
    <row r="4" spans="1:8" x14ac:dyDescent="0.2">
      <c r="A4" s="5" t="s">
        <v>8</v>
      </c>
      <c r="B4" s="8">
        <f>B3*$H$3</f>
        <v>60</v>
      </c>
      <c r="C4" s="8">
        <f>C3*$H$3</f>
        <v>42</v>
      </c>
      <c r="D4" s="8">
        <f>D3*$H$3</f>
        <v>44</v>
      </c>
      <c r="G4" s="5" t="s">
        <v>12</v>
      </c>
      <c r="H4" s="45">
        <v>0.12</v>
      </c>
    </row>
    <row r="5" spans="1:8" x14ac:dyDescent="0.2">
      <c r="A5" s="5" t="s">
        <v>9</v>
      </c>
      <c r="B5" s="8">
        <f>B3-B4</f>
        <v>240</v>
      </c>
      <c r="C5" s="8">
        <f t="shared" ref="C5:D5" si="0">C3-C4</f>
        <v>168</v>
      </c>
      <c r="D5" s="8">
        <f t="shared" si="0"/>
        <v>176</v>
      </c>
      <c r="G5" s="5"/>
    </row>
    <row r="6" spans="1:8" x14ac:dyDescent="0.2">
      <c r="A6" s="5" t="s">
        <v>10</v>
      </c>
      <c r="B6" s="8">
        <f>ROUND(B5*$H$4,0)</f>
        <v>29</v>
      </c>
      <c r="C6" s="8">
        <f t="shared" ref="C6:D6" si="1">ROUND(C5*$H$4,0)</f>
        <v>20</v>
      </c>
      <c r="D6" s="8">
        <f t="shared" si="1"/>
        <v>21</v>
      </c>
      <c r="G6" s="6" t="s">
        <v>37</v>
      </c>
    </row>
    <row r="7" spans="1:8" ht="16" thickBot="1" x14ac:dyDescent="0.25">
      <c r="A7" s="9" t="s">
        <v>11</v>
      </c>
      <c r="B7" s="10">
        <f>B3-B6</f>
        <v>271</v>
      </c>
      <c r="C7" s="10">
        <f t="shared" ref="C7" si="2">C3-C6</f>
        <v>190</v>
      </c>
      <c r="D7" s="10">
        <f>D3-D6</f>
        <v>199</v>
      </c>
      <c r="G7" s="5" t="s">
        <v>32</v>
      </c>
      <c r="H7" s="45">
        <v>4.4999999999999998E-2</v>
      </c>
    </row>
    <row r="8" spans="1:8" x14ac:dyDescent="0.2">
      <c r="A8" s="11" t="s">
        <v>45</v>
      </c>
      <c r="B8" s="12">
        <f>B9+B10</f>
        <v>12.2</v>
      </c>
      <c r="C8" s="12">
        <f t="shared" ref="C8:D8" si="3">C9+C10</f>
        <v>8.5499999999999989</v>
      </c>
      <c r="D8" s="12">
        <f t="shared" si="3"/>
        <v>8.9600000000000009</v>
      </c>
      <c r="G8" s="5" t="s">
        <v>33</v>
      </c>
      <c r="H8" s="45">
        <v>0.04</v>
      </c>
    </row>
    <row r="9" spans="1:8" x14ac:dyDescent="0.2">
      <c r="A9" s="14" t="s">
        <v>46</v>
      </c>
      <c r="B9" s="15">
        <f>ROUND(B7*$H$8,2)</f>
        <v>10.84</v>
      </c>
      <c r="C9" s="15">
        <f t="shared" ref="C9:D9" si="4">ROUND(C7*$H$8,2)</f>
        <v>7.6</v>
      </c>
      <c r="D9" s="15">
        <f t="shared" si="4"/>
        <v>7.96</v>
      </c>
      <c r="G9" s="5" t="s">
        <v>34</v>
      </c>
      <c r="H9" s="45">
        <v>5.0000000000000001E-3</v>
      </c>
    </row>
    <row r="10" spans="1:8" ht="16" thickBot="1" x14ac:dyDescent="0.25">
      <c r="A10" s="16" t="s">
        <v>47</v>
      </c>
      <c r="B10" s="17">
        <f>ROUND(B7*$H$9,2)</f>
        <v>1.36</v>
      </c>
      <c r="C10" s="17">
        <f t="shared" ref="C10:D10" si="5">ROUND(C7*$H$9,2)</f>
        <v>0.95</v>
      </c>
      <c r="D10" s="17">
        <f t="shared" si="5"/>
        <v>1</v>
      </c>
    </row>
    <row r="11" spans="1:8" x14ac:dyDescent="0.2">
      <c r="B11" s="1"/>
      <c r="C11" s="1"/>
      <c r="D11" s="1"/>
    </row>
    <row r="12" spans="1:8" x14ac:dyDescent="0.2">
      <c r="A12" s="3"/>
    </row>
    <row r="13" spans="1:8" x14ac:dyDescent="0.2">
      <c r="A13" s="6" t="s">
        <v>39</v>
      </c>
      <c r="B13" s="5" t="s">
        <v>0</v>
      </c>
      <c r="C13" s="5" t="s">
        <v>1</v>
      </c>
      <c r="D13" s="5" t="s">
        <v>5</v>
      </c>
    </row>
    <row r="14" spans="1:8" x14ac:dyDescent="0.2">
      <c r="A14" s="5" t="s">
        <v>6</v>
      </c>
      <c r="B14" s="43">
        <v>240</v>
      </c>
      <c r="C14" s="43">
        <v>165</v>
      </c>
      <c r="D14" s="43">
        <v>170</v>
      </c>
    </row>
    <row r="15" spans="1:8" x14ac:dyDescent="0.2">
      <c r="A15" s="5" t="s">
        <v>8</v>
      </c>
      <c r="B15" s="8">
        <f>B14*$H$3</f>
        <v>48</v>
      </c>
      <c r="C15" s="20"/>
      <c r="D15" s="20"/>
    </row>
    <row r="16" spans="1:8" x14ac:dyDescent="0.2">
      <c r="A16" s="5" t="s">
        <v>9</v>
      </c>
      <c r="B16" s="8">
        <f>B14-B15</f>
        <v>192</v>
      </c>
      <c r="C16" s="8">
        <f t="shared" ref="C16" si="6">C14-C15</f>
        <v>165</v>
      </c>
      <c r="D16" s="8">
        <f t="shared" ref="D16" si="7">D14-D15</f>
        <v>170</v>
      </c>
    </row>
    <row r="17" spans="1:4" x14ac:dyDescent="0.2">
      <c r="A17" s="5" t="s">
        <v>10</v>
      </c>
      <c r="B17" s="8">
        <f>ROUND(B16*$H$4,0)</f>
        <v>23</v>
      </c>
      <c r="C17" s="8">
        <f t="shared" ref="C17:D17" si="8">ROUND(C16*$H$4,0)</f>
        <v>20</v>
      </c>
      <c r="D17" s="8">
        <f t="shared" si="8"/>
        <v>20</v>
      </c>
    </row>
    <row r="18" spans="1:4" ht="16" thickBot="1" x14ac:dyDescent="0.25">
      <c r="A18" s="9" t="s">
        <v>11</v>
      </c>
      <c r="B18" s="10">
        <f>B14-B17</f>
        <v>217</v>
      </c>
      <c r="C18" s="10">
        <f t="shared" ref="C18" si="9">C14-C17</f>
        <v>145</v>
      </c>
      <c r="D18" s="10">
        <f>D14-D17</f>
        <v>150</v>
      </c>
    </row>
    <row r="19" spans="1:4" x14ac:dyDescent="0.2">
      <c r="A19" s="11" t="s">
        <v>45</v>
      </c>
      <c r="B19" s="12">
        <f>B20+B21</f>
        <v>9.77</v>
      </c>
      <c r="C19" s="12">
        <f t="shared" ref="C19:D19" si="10">C20+C21</f>
        <v>6.5299999999999994</v>
      </c>
      <c r="D19" s="12">
        <f t="shared" si="10"/>
        <v>6.75</v>
      </c>
    </row>
    <row r="20" spans="1:4" x14ac:dyDescent="0.2">
      <c r="A20" s="14" t="s">
        <v>46</v>
      </c>
      <c r="B20" s="15">
        <f>ROUND(B18*$H$8,2)</f>
        <v>8.68</v>
      </c>
      <c r="C20" s="15">
        <f t="shared" ref="C20:D20" si="11">ROUND(C18*$H$8,2)</f>
        <v>5.8</v>
      </c>
      <c r="D20" s="15">
        <f t="shared" si="11"/>
        <v>6</v>
      </c>
    </row>
    <row r="21" spans="1:4" ht="16" thickBot="1" x14ac:dyDescent="0.25">
      <c r="A21" s="16" t="s">
        <v>47</v>
      </c>
      <c r="B21" s="17">
        <f>ROUND(B18*$H$9,2)</f>
        <v>1.0900000000000001</v>
      </c>
      <c r="C21" s="17">
        <f t="shared" ref="C21:D21" si="12">ROUND(C18*$H$9,2)</f>
        <v>0.73</v>
      </c>
      <c r="D21" s="17">
        <f t="shared" si="12"/>
        <v>0.75</v>
      </c>
    </row>
    <row r="22" spans="1:4" x14ac:dyDescent="0.2">
      <c r="A22" s="3"/>
    </row>
    <row r="23" spans="1:4" x14ac:dyDescent="0.2">
      <c r="A23" s="6" t="s">
        <v>40</v>
      </c>
      <c r="B23" s="5" t="s">
        <v>0</v>
      </c>
      <c r="C23" s="5" t="s">
        <v>1</v>
      </c>
    </row>
    <row r="24" spans="1:4" x14ac:dyDescent="0.2">
      <c r="A24" s="5" t="s">
        <v>6</v>
      </c>
      <c r="B24" s="43">
        <v>160</v>
      </c>
      <c r="C24" s="43">
        <v>130</v>
      </c>
    </row>
    <row r="25" spans="1:4" x14ac:dyDescent="0.2">
      <c r="A25" s="5" t="s">
        <v>8</v>
      </c>
      <c r="B25" s="8">
        <f>B24*$H$3</f>
        <v>32</v>
      </c>
      <c r="C25" s="20"/>
      <c r="D25" s="1"/>
    </row>
    <row r="26" spans="1:4" x14ac:dyDescent="0.2">
      <c r="A26" s="5" t="s">
        <v>9</v>
      </c>
      <c r="B26" s="8">
        <f>B24-B25</f>
        <v>128</v>
      </c>
      <c r="C26" s="8">
        <f t="shared" ref="C26" si="13">C24-C25</f>
        <v>130</v>
      </c>
    </row>
    <row r="27" spans="1:4" x14ac:dyDescent="0.2">
      <c r="A27" s="5" t="s">
        <v>10</v>
      </c>
      <c r="B27" s="8">
        <f>ROUND(B26*$H$4,0)</f>
        <v>15</v>
      </c>
      <c r="C27" s="8">
        <f>ROUND(C26*$H$4,0)</f>
        <v>16</v>
      </c>
    </row>
    <row r="28" spans="1:4" ht="16" thickBot="1" x14ac:dyDescent="0.25">
      <c r="A28" s="9" t="s">
        <v>11</v>
      </c>
      <c r="B28" s="10">
        <f>B24-B27</f>
        <v>145</v>
      </c>
      <c r="C28" s="10">
        <f t="shared" ref="C28" si="14">C24-C27</f>
        <v>114</v>
      </c>
    </row>
    <row r="29" spans="1:4" x14ac:dyDescent="0.2">
      <c r="A29" s="11" t="s">
        <v>45</v>
      </c>
      <c r="B29" s="12">
        <f>B30+B31</f>
        <v>6.5299999999999994</v>
      </c>
      <c r="C29" s="12">
        <f>C30+C31</f>
        <v>5.13</v>
      </c>
      <c r="D29" s="1"/>
    </row>
    <row r="30" spans="1:4" x14ac:dyDescent="0.2">
      <c r="A30" s="14" t="s">
        <v>46</v>
      </c>
      <c r="B30" s="15">
        <f>ROUND(B28*$H$8,2)</f>
        <v>5.8</v>
      </c>
      <c r="C30" s="15">
        <f>ROUND(C28*$H$8,2)</f>
        <v>4.5599999999999996</v>
      </c>
      <c r="D30" s="1"/>
    </row>
    <row r="31" spans="1:4" ht="16" thickBot="1" x14ac:dyDescent="0.25">
      <c r="A31" s="16" t="s">
        <v>47</v>
      </c>
      <c r="B31" s="17">
        <f>ROUND(B28*$H$9,2)</f>
        <v>0.73</v>
      </c>
      <c r="C31" s="17">
        <f>ROUND(C28*$H$9,2)</f>
        <v>0.56999999999999995</v>
      </c>
      <c r="D31" s="1"/>
    </row>
    <row r="32" spans="1:4" x14ac:dyDescent="0.2">
      <c r="A32" s="3"/>
    </row>
    <row r="33" spans="1:4" x14ac:dyDescent="0.2">
      <c r="A33" s="6" t="s">
        <v>41</v>
      </c>
      <c r="B33" s="5" t="s">
        <v>0</v>
      </c>
      <c r="C33" s="5" t="s">
        <v>1</v>
      </c>
      <c r="D33" s="5" t="s">
        <v>5</v>
      </c>
    </row>
    <row r="34" spans="1:4" x14ac:dyDescent="0.2">
      <c r="A34" s="5" t="s">
        <v>6</v>
      </c>
      <c r="B34" s="43">
        <v>180</v>
      </c>
      <c r="C34" s="43">
        <v>125</v>
      </c>
      <c r="D34" s="43">
        <v>120</v>
      </c>
    </row>
    <row r="35" spans="1:4" x14ac:dyDescent="0.2">
      <c r="A35" s="5" t="s">
        <v>8</v>
      </c>
      <c r="B35" s="20"/>
      <c r="C35" s="20"/>
      <c r="D35" s="20"/>
    </row>
    <row r="36" spans="1:4" x14ac:dyDescent="0.2">
      <c r="A36" s="5" t="s">
        <v>9</v>
      </c>
      <c r="B36" s="8">
        <f>B34-B35</f>
        <v>180</v>
      </c>
      <c r="C36" s="8">
        <f t="shared" ref="C36" si="15">C34-C35</f>
        <v>125</v>
      </c>
      <c r="D36" s="8">
        <f t="shared" ref="D36" si="16">D34-D35</f>
        <v>120</v>
      </c>
    </row>
    <row r="37" spans="1:4" x14ac:dyDescent="0.2">
      <c r="A37" s="5" t="s">
        <v>10</v>
      </c>
      <c r="B37" s="8">
        <f>ROUND(B36*$H$4,0)</f>
        <v>22</v>
      </c>
      <c r="C37" s="8">
        <f t="shared" ref="C37:D37" si="17">ROUND(C36*$H$4,0)</f>
        <v>15</v>
      </c>
      <c r="D37" s="8">
        <f t="shared" si="17"/>
        <v>14</v>
      </c>
    </row>
    <row r="38" spans="1:4" ht="16" thickBot="1" x14ac:dyDescent="0.25">
      <c r="A38" s="9" t="s">
        <v>11</v>
      </c>
      <c r="B38" s="10">
        <f>B34-B37</f>
        <v>158</v>
      </c>
      <c r="C38" s="10">
        <f t="shared" ref="C38" si="18">C34-C37</f>
        <v>110</v>
      </c>
      <c r="D38" s="10">
        <f>D34-D37</f>
        <v>106</v>
      </c>
    </row>
    <row r="39" spans="1:4" x14ac:dyDescent="0.2">
      <c r="A39" s="11" t="s">
        <v>45</v>
      </c>
      <c r="B39" s="12">
        <f>B40+B41</f>
        <v>7.11</v>
      </c>
      <c r="C39" s="12">
        <f t="shared" ref="C39:D39" si="19">C40+C41</f>
        <v>4.95</v>
      </c>
      <c r="D39" s="12">
        <f t="shared" si="19"/>
        <v>4.7700000000000005</v>
      </c>
    </row>
    <row r="40" spans="1:4" x14ac:dyDescent="0.2">
      <c r="A40" s="14" t="s">
        <v>46</v>
      </c>
      <c r="B40" s="15">
        <f>ROUND(B38*$H$8,2)</f>
        <v>6.32</v>
      </c>
      <c r="C40" s="15">
        <f t="shared" ref="C40:D40" si="20">ROUND(C38*$H$8,2)</f>
        <v>4.4000000000000004</v>
      </c>
      <c r="D40" s="15">
        <f t="shared" si="20"/>
        <v>4.24</v>
      </c>
    </row>
    <row r="41" spans="1:4" ht="16" thickBot="1" x14ac:dyDescent="0.25">
      <c r="A41" s="16" t="s">
        <v>47</v>
      </c>
      <c r="B41" s="17">
        <f>ROUND(B38*$H$9,2)</f>
        <v>0.79</v>
      </c>
      <c r="C41" s="17">
        <f t="shared" ref="C41:D41" si="21">ROUND(C38*$H$9,2)</f>
        <v>0.55000000000000004</v>
      </c>
      <c r="D41" s="17">
        <f t="shared" si="21"/>
        <v>0.53</v>
      </c>
    </row>
    <row r="43" spans="1:4" x14ac:dyDescent="0.2">
      <c r="A43" s="3"/>
    </row>
    <row r="44" spans="1:4" x14ac:dyDescent="0.2">
      <c r="A44" s="6" t="s">
        <v>42</v>
      </c>
      <c r="B44" s="5" t="s">
        <v>0</v>
      </c>
      <c r="C44" s="5" t="s">
        <v>1</v>
      </c>
      <c r="D44" s="5" t="s">
        <v>5</v>
      </c>
    </row>
    <row r="45" spans="1:4" x14ac:dyDescent="0.2">
      <c r="A45" s="5" t="s">
        <v>6</v>
      </c>
      <c r="B45" s="43">
        <v>160</v>
      </c>
      <c r="C45" s="43">
        <v>105</v>
      </c>
      <c r="D45" s="43">
        <v>120</v>
      </c>
    </row>
    <row r="46" spans="1:4" x14ac:dyDescent="0.2">
      <c r="A46" s="5" t="s">
        <v>8</v>
      </c>
      <c r="B46" s="20"/>
      <c r="C46" s="20"/>
      <c r="D46" s="20"/>
    </row>
    <row r="47" spans="1:4" x14ac:dyDescent="0.2">
      <c r="A47" s="5" t="s">
        <v>9</v>
      </c>
      <c r="B47" s="8">
        <f>B45-B46</f>
        <v>160</v>
      </c>
      <c r="C47" s="8">
        <f t="shared" ref="C47" si="22">C45-C46</f>
        <v>105</v>
      </c>
      <c r="D47" s="8">
        <f t="shared" ref="D47" si="23">D45-D46</f>
        <v>120</v>
      </c>
    </row>
    <row r="48" spans="1:4" x14ac:dyDescent="0.2">
      <c r="A48" s="5" t="s">
        <v>10</v>
      </c>
      <c r="B48" s="8">
        <f>ROUND(B47*$H$4,0)</f>
        <v>19</v>
      </c>
      <c r="C48" s="8">
        <f t="shared" ref="C48:D48" si="24">ROUND(C47*$H$4,0)</f>
        <v>13</v>
      </c>
      <c r="D48" s="8">
        <f t="shared" si="24"/>
        <v>14</v>
      </c>
    </row>
    <row r="49" spans="1:4" ht="16" thickBot="1" x14ac:dyDescent="0.25">
      <c r="A49" s="9" t="s">
        <v>11</v>
      </c>
      <c r="B49" s="10">
        <f>B45-B48</f>
        <v>141</v>
      </c>
      <c r="C49" s="10">
        <f t="shared" ref="C49" si="25">C45-C48</f>
        <v>92</v>
      </c>
      <c r="D49" s="10">
        <f>D45-D48</f>
        <v>106</v>
      </c>
    </row>
    <row r="50" spans="1:4" x14ac:dyDescent="0.2">
      <c r="A50" s="11" t="s">
        <v>45</v>
      </c>
      <c r="B50" s="12">
        <f>B51+B52</f>
        <v>6.35</v>
      </c>
      <c r="C50" s="12">
        <f t="shared" ref="C50:D50" si="26">C51+C52</f>
        <v>4.1400000000000006</v>
      </c>
      <c r="D50" s="12">
        <f t="shared" si="26"/>
        <v>4.7700000000000005</v>
      </c>
    </row>
    <row r="51" spans="1:4" x14ac:dyDescent="0.2">
      <c r="A51" s="14" t="s">
        <v>46</v>
      </c>
      <c r="B51" s="15">
        <f>ROUND(B49*$H$8,2)</f>
        <v>5.64</v>
      </c>
      <c r="C51" s="15">
        <f>ROUND(C49*$H$8,2)</f>
        <v>3.68</v>
      </c>
      <c r="D51" s="15">
        <f>ROUND(D49*$H$8,2)</f>
        <v>4.24</v>
      </c>
    </row>
    <row r="52" spans="1:4" ht="16" thickBot="1" x14ac:dyDescent="0.25">
      <c r="A52" s="16" t="s">
        <v>47</v>
      </c>
      <c r="B52" s="17">
        <f>ROUND(B49*$H$9,2)</f>
        <v>0.71</v>
      </c>
      <c r="C52" s="17">
        <f t="shared" ref="C52:D52" si="27">ROUND(C49*$H$9,2)</f>
        <v>0.46</v>
      </c>
      <c r="D52" s="17">
        <f t="shared" si="27"/>
        <v>0.53</v>
      </c>
    </row>
    <row r="54" spans="1:4" x14ac:dyDescent="0.2">
      <c r="A54" s="6" t="s">
        <v>43</v>
      </c>
      <c r="B54" s="5" t="s">
        <v>44</v>
      </c>
      <c r="C54" s="5" t="s">
        <v>26</v>
      </c>
      <c r="D54" s="5" t="s">
        <v>5</v>
      </c>
    </row>
    <row r="55" spans="1:4" x14ac:dyDescent="0.2">
      <c r="A55" s="5" t="s">
        <v>6</v>
      </c>
      <c r="B55" s="43">
        <v>200</v>
      </c>
      <c r="C55" s="43">
        <v>100</v>
      </c>
      <c r="D55" s="43">
        <v>120</v>
      </c>
    </row>
    <row r="56" spans="1:4" x14ac:dyDescent="0.2">
      <c r="A56" s="5" t="s">
        <v>8</v>
      </c>
      <c r="B56" s="8">
        <f>B55*$H$3</f>
        <v>40</v>
      </c>
      <c r="C56" s="20"/>
      <c r="D56" s="20"/>
    </row>
    <row r="57" spans="1:4" x14ac:dyDescent="0.2">
      <c r="A57" s="5" t="s">
        <v>9</v>
      </c>
      <c r="B57" s="8">
        <f>B55-B56</f>
        <v>160</v>
      </c>
      <c r="C57" s="8">
        <f t="shared" ref="C57" si="28">C55-C56</f>
        <v>100</v>
      </c>
      <c r="D57" s="8">
        <f t="shared" ref="D57" si="29">D55-D56</f>
        <v>120</v>
      </c>
    </row>
    <row r="58" spans="1:4" x14ac:dyDescent="0.2">
      <c r="A58" s="5" t="s">
        <v>10</v>
      </c>
      <c r="B58" s="8">
        <f>ROUND(B57*$H$4,0)</f>
        <v>19</v>
      </c>
      <c r="C58" s="8">
        <f t="shared" ref="C58:D58" si="30">ROUND(C57*$H$4,0)</f>
        <v>12</v>
      </c>
      <c r="D58" s="8">
        <f t="shared" si="30"/>
        <v>14</v>
      </c>
    </row>
    <row r="59" spans="1:4" ht="16" thickBot="1" x14ac:dyDescent="0.25">
      <c r="A59" s="9" t="s">
        <v>11</v>
      </c>
      <c r="B59" s="10">
        <f>B55-B58</f>
        <v>181</v>
      </c>
      <c r="C59" s="10">
        <f t="shared" ref="C59" si="31">C55-C58</f>
        <v>88</v>
      </c>
      <c r="D59" s="10">
        <f>D55-D58</f>
        <v>106</v>
      </c>
    </row>
    <row r="60" spans="1:4" x14ac:dyDescent="0.2">
      <c r="A60" s="11" t="s">
        <v>45</v>
      </c>
      <c r="B60" s="12">
        <f>B61+B62</f>
        <v>8.15</v>
      </c>
      <c r="C60" s="12">
        <f t="shared" ref="C60:D60" si="32">C61+C62</f>
        <v>3.96</v>
      </c>
      <c r="D60" s="12">
        <f t="shared" si="32"/>
        <v>4.7700000000000005</v>
      </c>
    </row>
    <row r="61" spans="1:4" x14ac:dyDescent="0.2">
      <c r="A61" s="14" t="s">
        <v>46</v>
      </c>
      <c r="B61" s="15">
        <f>ROUND(B59*$H$8,2)</f>
        <v>7.24</v>
      </c>
      <c r="C61" s="15">
        <f t="shared" ref="C61:D61" si="33">ROUND(C59*$H$8,2)</f>
        <v>3.52</v>
      </c>
      <c r="D61" s="15">
        <f t="shared" si="33"/>
        <v>4.24</v>
      </c>
    </row>
    <row r="62" spans="1:4" ht="16" thickBot="1" x14ac:dyDescent="0.25">
      <c r="A62" s="16" t="s">
        <v>47</v>
      </c>
      <c r="B62" s="17">
        <f>ROUND(B59*$H$9,2)</f>
        <v>0.91</v>
      </c>
      <c r="C62" s="17">
        <f t="shared" ref="C62:D62" si="34">ROUND(C59*$H$9,2)</f>
        <v>0.44</v>
      </c>
      <c r="D62" s="17">
        <f t="shared" si="34"/>
        <v>0.53</v>
      </c>
    </row>
  </sheetData>
  <sheetProtection algorithmName="SHA-512" hashValue="I0uKlZ+RqTHH/nWhkINwHxEJoslMIR+mxrOl3hT0R/yAHWWgMrOFPq+gCndHVt0syD1VS4fYQ/Uzx1xrTA/iLQ==" saltValue="b9wf7Xn/+CiQIxmdtbQ0J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Instrukcja</vt:lpstr>
      <vt:lpstr>Kalkulator</vt:lpstr>
      <vt:lpstr>Stawki KFD</vt:lpstr>
      <vt:lpstr>Stawki S. C</vt:lpstr>
      <vt:lpstr>Stawki S. C. Kobiet</vt:lpstr>
      <vt:lpstr>Stawki S. C. Futsalu</vt:lpstr>
      <vt:lpstr>Stawki Woj. ZPN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Kuropatwa (macikur880)</dc:creator>
  <cp:lastModifiedBy>Maciej Kuropatwa</cp:lastModifiedBy>
  <cp:lastPrinted>2024-03-31T19:18:36Z</cp:lastPrinted>
  <dcterms:created xsi:type="dcterms:W3CDTF">2024-03-14T06:10:12Z</dcterms:created>
  <dcterms:modified xsi:type="dcterms:W3CDTF">2024-05-29T05:05:25Z</dcterms:modified>
</cp:coreProperties>
</file>